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bjc\Documents\Treasurer\Church website\"/>
    </mc:Choice>
  </mc:AlternateContent>
  <xr:revisionPtr revIDLastSave="0" documentId="13_ncr:1_{1313F211-E2BB-4E27-A6E8-5241594DB9F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VUUC 2022-2023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8" l="1"/>
  <c r="Q9" i="8"/>
  <c r="Q8" i="8"/>
  <c r="Q7" i="8"/>
  <c r="Q6" i="8"/>
  <c r="C162" i="8"/>
  <c r="C77" i="8" s="1"/>
  <c r="O159" i="8"/>
  <c r="N159" i="8"/>
  <c r="M159" i="8"/>
  <c r="L159" i="8"/>
  <c r="K159" i="8"/>
  <c r="J159" i="8"/>
  <c r="I159" i="8"/>
  <c r="H159" i="8"/>
  <c r="G159" i="8"/>
  <c r="D159" i="8"/>
  <c r="E159" i="8" s="1"/>
  <c r="F159" i="8" s="1"/>
  <c r="O156" i="8"/>
  <c r="N156" i="8"/>
  <c r="M156" i="8"/>
  <c r="L156" i="8"/>
  <c r="K156" i="8"/>
  <c r="J156" i="8"/>
  <c r="I156" i="8"/>
  <c r="H156" i="8"/>
  <c r="G156" i="8"/>
  <c r="D156" i="8"/>
  <c r="E156" i="8" s="1"/>
  <c r="F156" i="8" s="1"/>
  <c r="O153" i="8"/>
  <c r="N153" i="8"/>
  <c r="M153" i="8"/>
  <c r="L153" i="8"/>
  <c r="K153" i="8"/>
  <c r="J153" i="8"/>
  <c r="I153" i="8"/>
  <c r="H153" i="8"/>
  <c r="G153" i="8"/>
  <c r="D153" i="8"/>
  <c r="E153" i="8" s="1"/>
  <c r="F153" i="8" s="1"/>
  <c r="O150" i="8"/>
  <c r="N150" i="8"/>
  <c r="M150" i="8"/>
  <c r="L150" i="8"/>
  <c r="K150" i="8"/>
  <c r="J150" i="8"/>
  <c r="I150" i="8"/>
  <c r="H150" i="8"/>
  <c r="G150" i="8"/>
  <c r="D150" i="8"/>
  <c r="E150" i="8" s="1"/>
  <c r="F150" i="8" s="1"/>
  <c r="O147" i="8"/>
  <c r="N147" i="8"/>
  <c r="M147" i="8"/>
  <c r="L147" i="8"/>
  <c r="K147" i="8"/>
  <c r="J147" i="8"/>
  <c r="I147" i="8"/>
  <c r="H147" i="8"/>
  <c r="G147" i="8"/>
  <c r="D147" i="8"/>
  <c r="E147" i="8" s="1"/>
  <c r="F147" i="8" s="1"/>
  <c r="O144" i="8"/>
  <c r="N144" i="8"/>
  <c r="M144" i="8"/>
  <c r="L144" i="8"/>
  <c r="K144" i="8"/>
  <c r="J144" i="8"/>
  <c r="I144" i="8"/>
  <c r="H144" i="8"/>
  <c r="G144" i="8"/>
  <c r="D144" i="8"/>
  <c r="E144" i="8" s="1"/>
  <c r="F144" i="8" s="1"/>
  <c r="O141" i="8"/>
  <c r="N141" i="8"/>
  <c r="M141" i="8"/>
  <c r="L141" i="8"/>
  <c r="K141" i="8"/>
  <c r="J141" i="8"/>
  <c r="I141" i="8"/>
  <c r="H141" i="8"/>
  <c r="G141" i="8"/>
  <c r="D141" i="8"/>
  <c r="E141" i="8" s="1"/>
  <c r="F141" i="8" s="1"/>
  <c r="O138" i="8"/>
  <c r="O162" i="8" s="1"/>
  <c r="O77" i="8" s="1"/>
  <c r="N138" i="8"/>
  <c r="N162" i="8" s="1"/>
  <c r="N77" i="8" s="1"/>
  <c r="M138" i="8"/>
  <c r="M162" i="8" s="1"/>
  <c r="M77" i="8" s="1"/>
  <c r="L138" i="8"/>
  <c r="L162" i="8" s="1"/>
  <c r="L77" i="8" s="1"/>
  <c r="K138" i="8"/>
  <c r="K162" i="8" s="1"/>
  <c r="K77" i="8" s="1"/>
  <c r="J138" i="8"/>
  <c r="J162" i="8" s="1"/>
  <c r="J77" i="8" s="1"/>
  <c r="I138" i="8"/>
  <c r="I162" i="8" s="1"/>
  <c r="I77" i="8" s="1"/>
  <c r="H138" i="8"/>
  <c r="H162" i="8" s="1"/>
  <c r="H77" i="8" s="1"/>
  <c r="G138" i="8"/>
  <c r="G162" i="8" s="1"/>
  <c r="G77" i="8" s="1"/>
  <c r="D138" i="8"/>
  <c r="D162" i="8" s="1"/>
  <c r="D77" i="8" s="1"/>
  <c r="O131" i="8"/>
  <c r="N131" i="8"/>
  <c r="M131" i="8"/>
  <c r="L131" i="8"/>
  <c r="K131" i="8"/>
  <c r="J131" i="8"/>
  <c r="I131" i="8"/>
  <c r="H131" i="8"/>
  <c r="G131" i="8"/>
  <c r="D131" i="8"/>
  <c r="E131" i="8" s="1"/>
  <c r="F131" i="8" s="1"/>
  <c r="O128" i="8"/>
  <c r="N128" i="8"/>
  <c r="M128" i="8"/>
  <c r="L128" i="8"/>
  <c r="K128" i="8"/>
  <c r="J128" i="8"/>
  <c r="I128" i="8"/>
  <c r="H128" i="8"/>
  <c r="G128" i="8"/>
  <c r="D128" i="8"/>
  <c r="E128" i="8" s="1"/>
  <c r="F128" i="8" s="1"/>
  <c r="O125" i="8"/>
  <c r="N125" i="8"/>
  <c r="M125" i="8"/>
  <c r="L125" i="8"/>
  <c r="K125" i="8"/>
  <c r="J125" i="8"/>
  <c r="I125" i="8"/>
  <c r="H125" i="8"/>
  <c r="G125" i="8"/>
  <c r="D125" i="8"/>
  <c r="E125" i="8" s="1"/>
  <c r="F125" i="8" s="1"/>
  <c r="O122" i="8"/>
  <c r="N122" i="8"/>
  <c r="M122" i="8"/>
  <c r="L122" i="8"/>
  <c r="K122" i="8"/>
  <c r="J122" i="8"/>
  <c r="I122" i="8"/>
  <c r="H122" i="8"/>
  <c r="G122" i="8"/>
  <c r="D122" i="8"/>
  <c r="E122" i="8" s="1"/>
  <c r="F122" i="8" s="1"/>
  <c r="O119" i="8"/>
  <c r="N119" i="8"/>
  <c r="M119" i="8"/>
  <c r="L119" i="8"/>
  <c r="K119" i="8"/>
  <c r="J119" i="8"/>
  <c r="I119" i="8"/>
  <c r="H119" i="8"/>
  <c r="G119" i="8"/>
  <c r="D119" i="8"/>
  <c r="E119" i="8" s="1"/>
  <c r="F119" i="8" s="1"/>
  <c r="O116" i="8"/>
  <c r="N116" i="8"/>
  <c r="M116" i="8"/>
  <c r="L116" i="8"/>
  <c r="K116" i="8"/>
  <c r="J116" i="8"/>
  <c r="I116" i="8"/>
  <c r="H116" i="8"/>
  <c r="G116" i="8"/>
  <c r="D116" i="8"/>
  <c r="E116" i="8" s="1"/>
  <c r="F116" i="8" s="1"/>
  <c r="O113" i="8"/>
  <c r="N113" i="8"/>
  <c r="M113" i="8"/>
  <c r="L113" i="8"/>
  <c r="K113" i="8"/>
  <c r="J113" i="8"/>
  <c r="I113" i="8"/>
  <c r="H113" i="8"/>
  <c r="G113" i="8"/>
  <c r="D113" i="8"/>
  <c r="E113" i="8" s="1"/>
  <c r="F113" i="8" s="1"/>
  <c r="O110" i="8"/>
  <c r="N110" i="8"/>
  <c r="M110" i="8"/>
  <c r="L110" i="8"/>
  <c r="K110" i="8"/>
  <c r="J110" i="8"/>
  <c r="I110" i="8"/>
  <c r="H110" i="8"/>
  <c r="G110" i="8"/>
  <c r="D110" i="8"/>
  <c r="E110" i="8" s="1"/>
  <c r="F110" i="8" s="1"/>
  <c r="O107" i="8"/>
  <c r="N107" i="8"/>
  <c r="M107" i="8"/>
  <c r="L107" i="8"/>
  <c r="K107" i="8"/>
  <c r="J107" i="8"/>
  <c r="I107" i="8"/>
  <c r="H107" i="8"/>
  <c r="G107" i="8"/>
  <c r="D107" i="8"/>
  <c r="E107" i="8" s="1"/>
  <c r="F107" i="8" s="1"/>
  <c r="O104" i="8"/>
  <c r="O134" i="8" s="1"/>
  <c r="O78" i="8" s="1"/>
  <c r="N104" i="8"/>
  <c r="N134" i="8" s="1"/>
  <c r="N78" i="8" s="1"/>
  <c r="M104" i="8"/>
  <c r="M134" i="8" s="1"/>
  <c r="M78" i="8" s="1"/>
  <c r="L104" i="8"/>
  <c r="L134" i="8" s="1"/>
  <c r="L78" i="8" s="1"/>
  <c r="K104" i="8"/>
  <c r="K134" i="8" s="1"/>
  <c r="K78" i="8" s="1"/>
  <c r="J104" i="8"/>
  <c r="J134" i="8" s="1"/>
  <c r="J78" i="8" s="1"/>
  <c r="I104" i="8"/>
  <c r="I134" i="8" s="1"/>
  <c r="I78" i="8" s="1"/>
  <c r="H104" i="8"/>
  <c r="H134" i="8" s="1"/>
  <c r="H78" i="8" s="1"/>
  <c r="G104" i="8"/>
  <c r="G134" i="8" s="1"/>
  <c r="G78" i="8" s="1"/>
  <c r="D104" i="8"/>
  <c r="D134" i="8" s="1"/>
  <c r="D78" i="8" s="1"/>
  <c r="O101" i="8"/>
  <c r="O76" i="8" s="1"/>
  <c r="O80" i="8" s="1"/>
  <c r="G101" i="8"/>
  <c r="G76" i="8" s="1"/>
  <c r="G80" i="8" s="1"/>
  <c r="C101" i="8"/>
  <c r="O98" i="8"/>
  <c r="N98" i="8"/>
  <c r="M98" i="8"/>
  <c r="L98" i="8"/>
  <c r="K98" i="8"/>
  <c r="J98" i="8"/>
  <c r="I98" i="8"/>
  <c r="H98" i="8"/>
  <c r="G98" i="8"/>
  <c r="D98" i="8"/>
  <c r="E98" i="8" s="1"/>
  <c r="F98" i="8" s="1"/>
  <c r="O95" i="8"/>
  <c r="N95" i="8"/>
  <c r="M95" i="8"/>
  <c r="L95" i="8"/>
  <c r="K95" i="8"/>
  <c r="J95" i="8"/>
  <c r="I95" i="8"/>
  <c r="H95" i="8"/>
  <c r="G95" i="8"/>
  <c r="E95" i="8"/>
  <c r="F95" i="8" s="1"/>
  <c r="D95" i="8"/>
  <c r="O92" i="8"/>
  <c r="N92" i="8"/>
  <c r="M92" i="8"/>
  <c r="L92" i="8"/>
  <c r="K92" i="8"/>
  <c r="J92" i="8"/>
  <c r="I92" i="8"/>
  <c r="H92" i="8"/>
  <c r="G92" i="8"/>
  <c r="D92" i="8"/>
  <c r="E92" i="8" s="1"/>
  <c r="F92" i="8" s="1"/>
  <c r="O89" i="8"/>
  <c r="N89" i="8"/>
  <c r="M89" i="8"/>
  <c r="L89" i="8"/>
  <c r="K89" i="8"/>
  <c r="J89" i="8"/>
  <c r="I89" i="8"/>
  <c r="H89" i="8"/>
  <c r="H101" i="8" s="1"/>
  <c r="H76" i="8" s="1"/>
  <c r="H80" i="8" s="1"/>
  <c r="G89" i="8"/>
  <c r="E89" i="8"/>
  <c r="F89" i="8" s="1"/>
  <c r="D89" i="8"/>
  <c r="O86" i="8"/>
  <c r="N86" i="8"/>
  <c r="N101" i="8" s="1"/>
  <c r="N76" i="8" s="1"/>
  <c r="N80" i="8" s="1"/>
  <c r="M86" i="8"/>
  <c r="M101" i="8" s="1"/>
  <c r="M76" i="8" s="1"/>
  <c r="M80" i="8" s="1"/>
  <c r="L86" i="8"/>
  <c r="L101" i="8" s="1"/>
  <c r="L76" i="8" s="1"/>
  <c r="L80" i="8" s="1"/>
  <c r="K86" i="8"/>
  <c r="K101" i="8" s="1"/>
  <c r="K76" i="8" s="1"/>
  <c r="K80" i="8" s="1"/>
  <c r="J86" i="8"/>
  <c r="J101" i="8" s="1"/>
  <c r="J76" i="8" s="1"/>
  <c r="J80" i="8" s="1"/>
  <c r="I86" i="8"/>
  <c r="I101" i="8" s="1"/>
  <c r="I76" i="8" s="1"/>
  <c r="I80" i="8" s="1"/>
  <c r="H86" i="8"/>
  <c r="G86" i="8"/>
  <c r="D86" i="8"/>
  <c r="E86" i="8" s="1"/>
  <c r="C76" i="8"/>
  <c r="L75" i="8"/>
  <c r="K75" i="8"/>
  <c r="D75" i="8"/>
  <c r="C75" i="8"/>
  <c r="O71" i="8"/>
  <c r="O75" i="8" s="1"/>
  <c r="N71" i="8"/>
  <c r="N75" i="8" s="1"/>
  <c r="M71" i="8"/>
  <c r="M75" i="8" s="1"/>
  <c r="L71" i="8"/>
  <c r="K71" i="8"/>
  <c r="J71" i="8"/>
  <c r="J75" i="8" s="1"/>
  <c r="I71" i="8"/>
  <c r="I75" i="8" s="1"/>
  <c r="H71" i="8"/>
  <c r="H75" i="8" s="1"/>
  <c r="G71" i="8"/>
  <c r="G75" i="8" s="1"/>
  <c r="F71" i="8"/>
  <c r="F75" i="8" s="1"/>
  <c r="E71" i="8"/>
  <c r="E75" i="8" s="1"/>
  <c r="D71" i="8"/>
  <c r="C71" i="8"/>
  <c r="N63" i="8"/>
  <c r="M63" i="8"/>
  <c r="K63" i="8"/>
  <c r="J63" i="8"/>
  <c r="G63" i="8"/>
  <c r="F63" i="8"/>
  <c r="E63" i="8"/>
  <c r="N62" i="8"/>
  <c r="M62" i="8"/>
  <c r="L62" i="8"/>
  <c r="K62" i="8"/>
  <c r="J62" i="8"/>
  <c r="I62" i="8"/>
  <c r="H62" i="8"/>
  <c r="G62" i="8"/>
  <c r="F62" i="8"/>
  <c r="E62" i="8"/>
  <c r="D62" i="8"/>
  <c r="O60" i="8"/>
  <c r="O59" i="8"/>
  <c r="O58" i="8"/>
  <c r="Q56" i="8" s="1"/>
  <c r="O57" i="8"/>
  <c r="P56" i="8"/>
  <c r="Q54" i="8"/>
  <c r="O54" i="8"/>
  <c r="P53" i="8"/>
  <c r="O53" i="8"/>
  <c r="Q53" i="8" s="1"/>
  <c r="O52" i="8"/>
  <c r="Q52" i="8" s="1"/>
  <c r="O51" i="8"/>
  <c r="Q51" i="8" s="1"/>
  <c r="O50" i="8"/>
  <c r="Q50" i="8" s="1"/>
  <c r="Q49" i="8"/>
  <c r="P49" i="8"/>
  <c r="P62" i="8" s="1"/>
  <c r="O49" i="8"/>
  <c r="O48" i="8"/>
  <c r="Q48" i="8" s="1"/>
  <c r="Q42" i="8"/>
  <c r="P42" i="8"/>
  <c r="O42" i="8"/>
  <c r="Q41" i="8"/>
  <c r="O41" i="8"/>
  <c r="O40" i="8"/>
  <c r="Q40" i="8" s="1"/>
  <c r="O39" i="8"/>
  <c r="Q39" i="8" s="1"/>
  <c r="O36" i="8"/>
  <c r="Q36" i="8" s="1"/>
  <c r="Q35" i="8"/>
  <c r="O35" i="8"/>
  <c r="O34" i="8"/>
  <c r="Q34" i="8" s="1"/>
  <c r="O33" i="8"/>
  <c r="Q33" i="8" s="1"/>
  <c r="O30" i="8"/>
  <c r="Q30" i="8" s="1"/>
  <c r="Q29" i="8"/>
  <c r="O29" i="8"/>
  <c r="O28" i="8"/>
  <c r="Q28" i="8" s="1"/>
  <c r="O27" i="8"/>
  <c r="Q27" i="8" s="1"/>
  <c r="C27" i="8"/>
  <c r="C62" i="8" s="1"/>
  <c r="O24" i="8"/>
  <c r="Q24" i="8" s="1"/>
  <c r="Q23" i="8"/>
  <c r="O23" i="8"/>
  <c r="O22" i="8"/>
  <c r="Q22" i="8" s="1"/>
  <c r="Q21" i="8"/>
  <c r="O21" i="8"/>
  <c r="O20" i="8"/>
  <c r="Q20" i="8" s="1"/>
  <c r="Q19" i="8"/>
  <c r="P19" i="8"/>
  <c r="O19" i="8"/>
  <c r="O18" i="8"/>
  <c r="Q18" i="8" s="1"/>
  <c r="O17" i="8"/>
  <c r="Q17" i="8" s="1"/>
  <c r="P11" i="8"/>
  <c r="N11" i="8"/>
  <c r="M11" i="8"/>
  <c r="L11" i="8"/>
  <c r="L63" i="8" s="1"/>
  <c r="K11" i="8"/>
  <c r="J11" i="8"/>
  <c r="I11" i="8"/>
  <c r="I63" i="8" s="1"/>
  <c r="H11" i="8"/>
  <c r="H63" i="8" s="1"/>
  <c r="G11" i="8"/>
  <c r="F11" i="8"/>
  <c r="E11" i="8"/>
  <c r="D11" i="8"/>
  <c r="D63" i="8" s="1"/>
  <c r="O10" i="8"/>
  <c r="C10" i="8"/>
  <c r="C11" i="8" s="1"/>
  <c r="C63" i="8" s="1"/>
  <c r="O9" i="8"/>
  <c r="O8" i="8"/>
  <c r="O7" i="8"/>
  <c r="O6" i="8"/>
  <c r="O5" i="8"/>
  <c r="O11" i="8" s="1"/>
  <c r="C80" i="8" l="1"/>
  <c r="E101" i="8"/>
  <c r="E76" i="8" s="1"/>
  <c r="F86" i="8"/>
  <c r="F101" i="8" s="1"/>
  <c r="F76" i="8" s="1"/>
  <c r="Q11" i="8"/>
  <c r="E104" i="8"/>
  <c r="Q5" i="8"/>
  <c r="O62" i="8"/>
  <c r="Q62" i="8" s="1"/>
  <c r="E138" i="8"/>
  <c r="D101" i="8"/>
  <c r="D76" i="8" s="1"/>
  <c r="D80" i="8" s="1"/>
  <c r="O63" i="8" l="1"/>
  <c r="F104" i="8"/>
  <c r="F134" i="8" s="1"/>
  <c r="F78" i="8" s="1"/>
  <c r="E134" i="8"/>
  <c r="E78" i="8" s="1"/>
  <c r="E162" i="8"/>
  <c r="E77" i="8" s="1"/>
  <c r="E80" i="8" s="1"/>
  <c r="F138" i="8"/>
  <c r="F162" i="8" s="1"/>
  <c r="F77" i="8" s="1"/>
  <c r="F80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Deborah Helmer</author>
  </authors>
  <commentList>
    <comment ref="A7" authorId="0" shapeId="0" xr:uid="{31B13D91-C3E5-4F2D-8033-8FFF3C2B6FD9}">
      <text>
        <r>
          <rPr>
            <sz val="10"/>
            <color rgb="FF000000"/>
            <rFont val="Arial1"/>
          </rPr>
          <t>Cards, auction and others</t>
        </r>
      </text>
    </comment>
    <comment ref="D17" authorId="1" shapeId="0" xr:uid="{9F19FC3B-D8CF-4AE1-96C9-E04B69B4F186}">
      <text>
        <r>
          <rPr>
            <b/>
            <sz val="9"/>
            <color indexed="81"/>
            <rFont val="Tahoma"/>
            <charset val="1"/>
          </rPr>
          <t>Deborah Helmer:</t>
        </r>
        <r>
          <rPr>
            <sz val="9"/>
            <color indexed="81"/>
            <rFont val="Tahoma"/>
            <charset val="1"/>
          </rPr>
          <t xml:space="preserve">
$350 for roof repair</t>
        </r>
      </text>
    </comment>
    <comment ref="C19" authorId="1" shapeId="0" xr:uid="{3C0D39E6-9A8E-428E-B00C-4916F3DB452C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Workmen's comp</t>
        </r>
      </text>
    </comment>
    <comment ref="P19" authorId="1" shapeId="0" xr:uid="{30EEF19D-D135-4149-BCC1-FA73DA10942E}">
      <text>
        <r>
          <rPr>
            <b/>
            <sz val="9"/>
            <color indexed="81"/>
            <rFont val="Tahoma"/>
            <charset val="1"/>
          </rPr>
          <t>Deborah Helmer:</t>
        </r>
        <r>
          <rPr>
            <sz val="9"/>
            <color indexed="81"/>
            <rFont val="Tahoma"/>
            <charset val="1"/>
          </rPr>
          <t xml:space="preserve">
$6600 for insurance, $573 for Worker's comp</t>
        </r>
      </text>
    </comment>
    <comment ref="C27" authorId="1" shapeId="0" xr:uid="{4B855376-A5D5-494F-91BB-A8062A7D4BB9}">
      <text>
        <r>
          <rPr>
            <b/>
            <sz val="9"/>
            <color indexed="81"/>
            <rFont val="Tahoma"/>
            <charset val="1"/>
          </rPr>
          <t>Deborah Helmer:</t>
        </r>
        <r>
          <rPr>
            <sz val="9"/>
            <color indexed="81"/>
            <rFont val="Tahoma"/>
            <charset val="1"/>
          </rPr>
          <t xml:space="preserve">
$984 in supplies for classes</t>
        </r>
      </text>
    </comment>
    <comment ref="E27" authorId="1" shapeId="0" xr:uid="{5499B56D-7852-476B-AC12-CC12C920688F}">
      <text>
        <r>
          <rPr>
            <b/>
            <sz val="9"/>
            <color indexed="81"/>
            <rFont val="Tahoma"/>
            <charset val="1"/>
          </rPr>
          <t>Deborah Helmer:</t>
        </r>
        <r>
          <rPr>
            <sz val="9"/>
            <color indexed="81"/>
            <rFont val="Tahoma"/>
            <charset val="1"/>
          </rPr>
          <t xml:space="preserve">
Sunday School supplies</t>
        </r>
      </text>
    </comment>
    <comment ref="D28" authorId="1" shapeId="0" xr:uid="{C5A61FAE-89FF-4941-8E2F-CDA736056F87}">
      <text>
        <r>
          <rPr>
            <b/>
            <sz val="9"/>
            <color indexed="81"/>
            <rFont val="Tahoma"/>
            <charset val="1"/>
          </rPr>
          <t>Deborah Helmer:</t>
        </r>
        <r>
          <rPr>
            <sz val="9"/>
            <color indexed="81"/>
            <rFont val="Tahoma"/>
            <charset val="1"/>
          </rPr>
          <t xml:space="preserve">
Speaker fee</t>
        </r>
      </text>
    </comment>
    <comment ref="E28" authorId="1" shapeId="0" xr:uid="{D9D6F17F-A02C-4B18-A48F-DDF07D51A16E}">
      <text>
        <r>
          <rPr>
            <b/>
            <sz val="9"/>
            <color indexed="81"/>
            <rFont val="Tahoma"/>
            <charset val="1"/>
          </rPr>
          <t>Deborah Helmer:</t>
        </r>
        <r>
          <rPr>
            <sz val="9"/>
            <color indexed="81"/>
            <rFont val="Tahoma"/>
            <charset val="1"/>
          </rPr>
          <t xml:space="preserve">
Candles</t>
        </r>
      </text>
    </comment>
    <comment ref="D41" authorId="1" shapeId="0" xr:uid="{ABAE030C-86E1-45EB-AE78-C2C9B495AEB0}">
      <text>
        <r>
          <rPr>
            <b/>
            <sz val="9"/>
            <color indexed="81"/>
            <rFont val="Tahoma"/>
            <charset val="1"/>
          </rPr>
          <t>Deborah Helmer:</t>
        </r>
        <r>
          <rPr>
            <sz val="9"/>
            <color indexed="81"/>
            <rFont val="Tahoma"/>
            <charset val="1"/>
          </rPr>
          <t xml:space="preserve">
JC Christmas tree</t>
        </r>
      </text>
    </comment>
    <comment ref="E41" authorId="1" shapeId="0" xr:uid="{A3BED37B-EADD-4687-AF18-1CCADE57BA60}">
      <text>
        <r>
          <rPr>
            <b/>
            <sz val="9"/>
            <color indexed="81"/>
            <rFont val="Tahoma"/>
            <charset val="1"/>
          </rPr>
          <t>Deborah Helmer:</t>
        </r>
        <r>
          <rPr>
            <sz val="9"/>
            <color indexed="81"/>
            <rFont val="Tahoma"/>
            <charset val="1"/>
          </rPr>
          <t xml:space="preserve">
Reimbursement for pizza on bus trip</t>
        </r>
      </text>
    </comment>
    <comment ref="C60" authorId="1" shapeId="0" xr:uid="{A625C86D-4804-49A5-B13F-561475A09310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GA</t>
        </r>
      </text>
    </comment>
    <comment ref="D60" authorId="1" shapeId="0" xr:uid="{A5213661-A129-4E89-A7BE-9B7C9BE05C48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GA</t>
        </r>
      </text>
    </comment>
    <comment ref="D87" authorId="1" shapeId="0" xr:uid="{C86EAADC-6CE7-42B4-B325-65706EC0A0D5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Mulch for playground</t>
        </r>
      </text>
    </comment>
    <comment ref="D88" authorId="1" shapeId="0" xr:uid="{F8B123BD-CB5B-43F6-AB93-7E34213D8300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Surplus</t>
        </r>
      </text>
    </comment>
    <comment ref="D91" authorId="1" shapeId="0" xr:uid="{52A1BD1F-E848-42A4-A00F-62AC6FFD5125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Surplus</t>
        </r>
      </text>
    </comment>
    <comment ref="D97" authorId="1" shapeId="0" xr:uid="{7A3C9A9D-12C6-4664-9064-A6D4CC03BFF7}">
      <text>
        <r>
          <rPr>
            <b/>
            <sz val="9"/>
            <color indexed="81"/>
            <rFont val="Tahoma"/>
            <family val="2"/>
          </rPr>
          <t>Deborah Helmer:</t>
        </r>
        <r>
          <rPr>
            <sz val="9"/>
            <color indexed="81"/>
            <rFont val="Tahoma"/>
            <family val="2"/>
          </rPr>
          <t xml:space="preserve">
Surplus</t>
        </r>
      </text>
    </comment>
    <comment ref="F118" authorId="1" shapeId="0" xr:uid="{4EA42646-89A8-4883-882C-2E3EC60737AC}">
      <text>
        <r>
          <rPr>
            <b/>
            <sz val="9"/>
            <color indexed="81"/>
            <rFont val="Tahoma"/>
            <charset val="1"/>
          </rPr>
          <t>Deborah Helmer:</t>
        </r>
        <r>
          <rPr>
            <sz val="9"/>
            <color indexed="81"/>
            <rFont val="Tahoma"/>
            <charset val="1"/>
          </rPr>
          <t xml:space="preserve">
Concert</t>
        </r>
      </text>
    </comment>
    <comment ref="E139" authorId="1" shapeId="0" xr:uid="{E7A440B5-8F7C-4FC2-B0F6-E662664343C2}">
      <text>
        <r>
          <rPr>
            <b/>
            <sz val="9"/>
            <color indexed="81"/>
            <rFont val="Tahoma"/>
            <charset val="1"/>
          </rPr>
          <t>Deborah Helmer:</t>
        </r>
        <r>
          <rPr>
            <sz val="9"/>
            <color indexed="81"/>
            <rFont val="Tahoma"/>
            <charset val="1"/>
          </rPr>
          <t xml:space="preserve">
TriPride parade</t>
        </r>
      </text>
    </comment>
    <comment ref="F140" authorId="1" shapeId="0" xr:uid="{89153447-1EFC-4F3A-BC61-5AB73654E11B}">
      <text>
        <r>
          <rPr>
            <b/>
            <sz val="9"/>
            <color indexed="81"/>
            <rFont val="Tahoma"/>
            <charset val="1"/>
          </rPr>
          <t>Deborah Helmer:</t>
        </r>
        <r>
          <rPr>
            <sz val="9"/>
            <color indexed="81"/>
            <rFont val="Tahoma"/>
            <charset val="1"/>
          </rPr>
          <t xml:space="preserve">
Tri-Pride</t>
        </r>
      </text>
    </comment>
  </commentList>
</comments>
</file>

<file path=xl/sharedStrings.xml><?xml version="1.0" encoding="utf-8"?>
<sst xmlns="http://schemas.openxmlformats.org/spreadsheetml/2006/main" count="210" uniqueCount="112">
  <si>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</si>
  <si>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</si>
  <si>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</si>
  <si>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</si>
  <si>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</si>
  <si>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</si>
  <si>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</si>
  <si>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</si>
  <si>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</si>
  <si>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</si>
  <si>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</si>
  <si>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</si>
  <si>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TOTAL</t>
  </si>
  <si>
    <t>BUDGET</t>
  </si>
  <si>
    <t>%</t>
  </si>
  <si>
    <t>INCOME</t>
  </si>
  <si>
    <t xml:space="preserve">   Pledges</t>
  </si>
  <si>
    <t xml:space="preserve">   Fundraisers</t>
  </si>
  <si>
    <t xml:space="preserve">   Interest &amp; Misc</t>
  </si>
  <si>
    <t xml:space="preserve">  TOTAL INCOME</t>
  </si>
  <si>
    <t>EXPENSES</t>
  </si>
  <si>
    <t xml:space="preserve">  Administration</t>
  </si>
  <si>
    <t xml:space="preserve">    Facilities, Bld</t>
  </si>
  <si>
    <t xml:space="preserve">    Facilities, Ground</t>
  </si>
  <si>
    <t xml:space="preserve">    HG Insurance</t>
  </si>
  <si>
    <t xml:space="preserve">    Janitorial</t>
  </si>
  <si>
    <t xml:space="preserve">    Electricity</t>
  </si>
  <si>
    <t xml:space="preserve">    Security System</t>
  </si>
  <si>
    <t xml:space="preserve">    Office</t>
  </si>
  <si>
    <t xml:space="preserve">  Program</t>
  </si>
  <si>
    <t xml:space="preserve">    Religious Ed</t>
  </si>
  <si>
    <t xml:space="preserve">    Religious Services</t>
  </si>
  <si>
    <t xml:space="preserve">    Music</t>
  </si>
  <si>
    <t xml:space="preserve">    Small Grp Min</t>
  </si>
  <si>
    <t xml:space="preserve">  Membership</t>
  </si>
  <si>
    <t xml:space="preserve">    Member Dev.</t>
  </si>
  <si>
    <t xml:space="preserve">    Caring Team</t>
  </si>
  <si>
    <t xml:space="preserve">    Fellowship</t>
  </si>
  <si>
    <t xml:space="preserve">  Other</t>
  </si>
  <si>
    <t xml:space="preserve">    Stewardship</t>
  </si>
  <si>
    <t xml:space="preserve">    Leadership Dev</t>
  </si>
  <si>
    <t xml:space="preserve">    Social Justice</t>
  </si>
  <si>
    <t xml:space="preserve">    GIFT (UUA/SED)</t>
  </si>
  <si>
    <t xml:space="preserve"> Personnel</t>
  </si>
  <si>
    <t xml:space="preserve">   DRE Salary</t>
  </si>
  <si>
    <t xml:space="preserve">   DRE Prof Devel</t>
  </si>
  <si>
    <t xml:space="preserve">   Music Leadership</t>
  </si>
  <si>
    <t xml:space="preserve">   Pianist</t>
  </si>
  <si>
    <t xml:space="preserve">   Childcare</t>
  </si>
  <si>
    <t xml:space="preserve">   Office Manager</t>
  </si>
  <si>
    <t xml:space="preserve">  Pastoral</t>
  </si>
  <si>
    <t xml:space="preserve">    Salary, Housing and FICA</t>
  </si>
  <si>
    <t xml:space="preserve">    Insurance</t>
  </si>
  <si>
    <t xml:space="preserve">    Retirement</t>
  </si>
  <si>
    <t xml:space="preserve">    Prof Exp</t>
  </si>
  <si>
    <t xml:space="preserve"> TOTAL EXPENSES</t>
  </si>
  <si>
    <t>INCOME-EXPENSE</t>
  </si>
  <si>
    <t>ASSETS</t>
  </si>
  <si>
    <t xml:space="preserve">  FIDELITY</t>
  </si>
  <si>
    <t xml:space="preserve">  TOTAL</t>
  </si>
  <si>
    <t>Operating Status*</t>
  </si>
  <si>
    <t xml:space="preserve">  Cash available*</t>
  </si>
  <si>
    <t xml:space="preserve">  Designated* (Board)</t>
  </si>
  <si>
    <t xml:space="preserve">  Flow Through*</t>
  </si>
  <si>
    <t xml:space="preserve">  Designated* (Other)</t>
  </si>
  <si>
    <t xml:space="preserve">  Working Capital*</t>
  </si>
  <si>
    <t xml:space="preserve">  Reserves*</t>
  </si>
  <si>
    <t>NOTE  Working Capital = one month of yearly budget</t>
  </si>
  <si>
    <t>NOTE  Reserves = Cash - Designated funds - Flow Through - Working Capital</t>
  </si>
  <si>
    <t>DESIGNATED FUNDS (BOARD RESPONSIBLE)</t>
  </si>
  <si>
    <t>Capital Projects</t>
  </si>
  <si>
    <t xml:space="preserve">  expenditures</t>
  </si>
  <si>
    <t xml:space="preserve">  income</t>
  </si>
  <si>
    <t>CAPITAL REPAIR</t>
  </si>
  <si>
    <t>Board Discretionary</t>
  </si>
  <si>
    <t>DESIGNATED FUNDS (COMMITTEE/ACTIVITY)</t>
  </si>
  <si>
    <t>WOMEN'S RETRT</t>
  </si>
  <si>
    <t>SENIOR YOUTH</t>
  </si>
  <si>
    <t>expenditures</t>
  </si>
  <si>
    <t>income</t>
  </si>
  <si>
    <t>Summer Camp</t>
  </si>
  <si>
    <t>MUSIC</t>
  </si>
  <si>
    <t>MISC</t>
  </si>
  <si>
    <t xml:space="preserve"> </t>
  </si>
  <si>
    <t>Green Sanctuary</t>
  </si>
  <si>
    <t>Endowment Fund</t>
  </si>
  <si>
    <t>Memorial Wall</t>
  </si>
  <si>
    <t>TOTAL*</t>
  </si>
  <si>
    <t>FLOW THROUGH FUNDS</t>
  </si>
  <si>
    <t>5th Sunday</t>
  </si>
  <si>
    <t>Kitchen of Hope</t>
  </si>
  <si>
    <t>Minister Discretionary</t>
  </si>
  <si>
    <t>FPN (IHN)</t>
  </si>
  <si>
    <t>WETS</t>
  </si>
  <si>
    <t>Senior Youth Social Justice</t>
  </si>
  <si>
    <t>Children's Collection</t>
  </si>
  <si>
    <t>RE</t>
  </si>
  <si>
    <t>Memorial Reception</t>
  </si>
  <si>
    <t>Employee Insurance</t>
  </si>
  <si>
    <t>Insurance</t>
  </si>
  <si>
    <t>2022/2023 pledges</t>
  </si>
  <si>
    <t>Bldg. use Donations</t>
  </si>
  <si>
    <t xml:space="preserve">  Ist Horizon Checking</t>
  </si>
  <si>
    <t xml:space="preserve">  Ist Horizon Saving</t>
  </si>
  <si>
    <t>Telephone/internet/licenses</t>
  </si>
  <si>
    <t>Miscellaneous</t>
  </si>
  <si>
    <t>SRCH/SABBATICAL</t>
  </si>
  <si>
    <t>OPERATING BUDGET (FY 2022-2023)</t>
  </si>
  <si>
    <t xml:space="preserve">  Non pledged gifts</t>
  </si>
  <si>
    <t xml:space="preserve">   Endowment</t>
  </si>
  <si>
    <t>LIQUID ASSETS</t>
  </si>
  <si>
    <t>Fellowship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</si>
</sst>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General"/>
    <numFmt numFmtId="165" formatCode="[$$-409]#,##0.00;[Red]&quot;-&quot;[$$-409]#,##0.00"/>
  </numFmts>
  <fonts count="17">
    <font>
      <sz val="11"/>
      <color theme="1"/>
      <name val="Arial"/>
      <family val="2"/>
    </font>
    <font>
      <b/>
      <i/>
      <sz val="16"/>
      <color rgb="FF000000"/>
      <name val="Arial"/>
      <family val="2"/>
    </font>
    <font>
      <b/>
      <i/>
      <sz val="16"/>
      <color rgb="FF000000"/>
      <name val="Arial1"/>
    </font>
    <font>
      <sz val="10"/>
      <color rgb="FF000000"/>
      <name val="Arial1"/>
    </font>
    <font>
      <sz val="11"/>
      <color rgb="FF000000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u/>
      <sz val="11"/>
      <color rgb="FF000000"/>
      <name val="Arial1"/>
    </font>
    <font>
      <b/>
      <i/>
      <u/>
      <sz val="11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rgb="FF000000"/>
      <name val="Arial1"/>
    </font>
    <font>
      <b/>
      <i/>
      <sz val="11"/>
      <color rgb="FF000000"/>
      <name val="Arial1"/>
    </font>
    <font>
      <i/>
      <sz val="11"/>
      <color rgb="FF000000"/>
      <name val="Arial1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0">
    <xf numFmtId="0" fontId="0" fillId="0" borderId="0"/>
    <xf numFmtId="164" fontId="1" fillId="0" borderId="0">
      <alignment horizontal="center"/>
    </xf>
    <xf numFmtId="0" fontId="1" fillId="0" borderId="0">
      <alignment horizontal="center"/>
    </xf>
    <xf numFmtId="164" fontId="2" fillId="0" borderId="0">
      <alignment horizontal="center"/>
    </xf>
    <xf numFmtId="0" fontId="3" fillId="0" borderId="0">
      <alignment horizontal="left"/>
    </xf>
    <xf numFmtId="164" fontId="4" fillId="0" borderId="0"/>
    <xf numFmtId="9" fontId="3" fillId="0" borderId="0">
      <alignment horizontal="left"/>
    </xf>
    <xf numFmtId="0" fontId="5" fillId="0" borderId="0">
      <alignment horizontal="center"/>
    </xf>
    <xf numFmtId="0" fontId="5" fillId="0" borderId="0">
      <alignment horizontal="center" textRotation="90"/>
    </xf>
    <xf numFmtId="164" fontId="2" fillId="0" borderId="0">
      <alignment horizontal="center" textRotation="90"/>
    </xf>
    <xf numFmtId="0" fontId="1" fillId="0" borderId="0">
      <alignment horizontal="center" textRotation="90"/>
    </xf>
    <xf numFmtId="164" fontId="1" fillId="0" borderId="0">
      <alignment horizontal="center" textRotation="90"/>
    </xf>
    <xf numFmtId="0" fontId="6" fillId="0" borderId="0"/>
    <xf numFmtId="164" fontId="7" fillId="0" borderId="0"/>
    <xf numFmtId="0" fontId="8" fillId="0" borderId="0"/>
    <xf numFmtId="164" fontId="8" fillId="0" borderId="0"/>
    <xf numFmtId="165" fontId="6" fillId="0" borderId="0"/>
    <xf numFmtId="165" fontId="7" fillId="0" borderId="0"/>
    <xf numFmtId="165" fontId="8" fillId="0" borderId="0"/>
    <xf numFmtId="165" fontId="8" fillId="0" borderId="0"/>
  </cellStyleXfs>
  <cellXfs count="46">
    <xf numFmtId="0" fontId="0" fillId="0" borderId="0" xfId="0"/>
    <xf numFmtId="3" fontId="12" fillId="0" borderId="0" xfId="4" applyNumberFormat="1" applyFont="1">
      <alignment horizontal="left"/>
    </xf>
    <xf numFmtId="3" fontId="4" fillId="0" borderId="0" xfId="4" applyNumberFormat="1" applyFont="1">
      <alignment horizontal="left"/>
    </xf>
    <xf numFmtId="3" fontId="12" fillId="0" borderId="1" xfId="4" applyNumberFormat="1" applyFont="1" applyBorder="1">
      <alignment horizontal="left"/>
    </xf>
    <xf numFmtId="3" fontId="12" fillId="0" borderId="2" xfId="4" applyNumberFormat="1" applyFont="1" applyBorder="1">
      <alignment horizontal="left"/>
    </xf>
    <xf numFmtId="3" fontId="12" fillId="0" borderId="2" xfId="4" applyNumberFormat="1" applyFont="1" applyBorder="1" applyAlignment="1">
      <alignment horizontal="right"/>
    </xf>
    <xf numFmtId="3" fontId="12" fillId="0" borderId="2" xfId="4" applyNumberFormat="1" applyFont="1" applyBorder="1" applyAlignment="1"/>
    <xf numFmtId="9" fontId="12" fillId="0" borderId="3" xfId="4" applyNumberFormat="1" applyFont="1" applyBorder="1" applyAlignment="1">
      <alignment horizontal="right"/>
    </xf>
    <xf numFmtId="3" fontId="4" fillId="0" borderId="4" xfId="4" applyNumberFormat="1" applyFont="1" applyBorder="1">
      <alignment horizontal="left"/>
    </xf>
    <xf numFmtId="3" fontId="4" fillId="0" borderId="5" xfId="4" applyNumberFormat="1" applyFont="1" applyBorder="1">
      <alignment horizontal="left"/>
    </xf>
    <xf numFmtId="3" fontId="11" fillId="0" borderId="5" xfId="0" applyNumberFormat="1" applyFont="1" applyBorder="1"/>
    <xf numFmtId="3" fontId="4" fillId="0" borderId="6" xfId="4" applyNumberFormat="1" applyFont="1" applyBorder="1">
      <alignment horizontal="left"/>
    </xf>
    <xf numFmtId="3" fontId="12" fillId="0" borderId="5" xfId="4" applyNumberFormat="1" applyFont="1" applyBorder="1" applyAlignment="1">
      <alignment horizontal="right"/>
    </xf>
    <xf numFmtId="3" fontId="12" fillId="0" borderId="5" xfId="4" applyNumberFormat="1" applyFont="1" applyBorder="1" applyAlignment="1"/>
    <xf numFmtId="9" fontId="12" fillId="0" borderId="7" xfId="4" applyNumberFormat="1" applyFont="1" applyBorder="1" applyAlignment="1">
      <alignment horizontal="right"/>
    </xf>
    <xf numFmtId="3" fontId="12" fillId="0" borderId="6" xfId="4" applyNumberFormat="1" applyFont="1" applyBorder="1">
      <alignment horizontal="left"/>
    </xf>
    <xf numFmtId="3" fontId="4" fillId="0" borderId="5" xfId="4" applyNumberFormat="1" applyFont="1" applyBorder="1" applyAlignment="1">
      <alignment horizontal="right"/>
    </xf>
    <xf numFmtId="3" fontId="4" fillId="0" borderId="5" xfId="4" applyNumberFormat="1" applyFont="1" applyBorder="1" applyAlignment="1"/>
    <xf numFmtId="9" fontId="4" fillId="0" borderId="7" xfId="4" applyNumberFormat="1" applyFont="1" applyBorder="1" applyAlignment="1">
      <alignment horizontal="right"/>
    </xf>
    <xf numFmtId="3" fontId="13" fillId="0" borderId="6" xfId="4" applyNumberFormat="1" applyFont="1" applyBorder="1">
      <alignment horizontal="left"/>
    </xf>
    <xf numFmtId="3" fontId="12" fillId="0" borderId="5" xfId="4" applyNumberFormat="1" applyFont="1" applyBorder="1">
      <alignment horizontal="left"/>
    </xf>
    <xf numFmtId="3" fontId="3" fillId="0" borderId="6" xfId="4" applyNumberFormat="1" applyBorder="1">
      <alignment horizontal="left"/>
    </xf>
    <xf numFmtId="3" fontId="4" fillId="2" borderId="5" xfId="4" applyNumberFormat="1" applyFont="1" applyFill="1" applyBorder="1" applyAlignment="1">
      <alignment horizontal="right"/>
    </xf>
    <xf numFmtId="9" fontId="12" fillId="0" borderId="7" xfId="4" applyNumberFormat="1" applyFont="1" applyBorder="1">
      <alignment horizontal="left"/>
    </xf>
    <xf numFmtId="3" fontId="12" fillId="0" borderId="4" xfId="4" applyNumberFormat="1" applyFont="1" applyBorder="1">
      <alignment horizontal="left"/>
    </xf>
    <xf numFmtId="3" fontId="13" fillId="0" borderId="5" xfId="4" applyNumberFormat="1" applyFont="1" applyBorder="1">
      <alignment horizontal="left"/>
    </xf>
    <xf numFmtId="3" fontId="14" fillId="0" borderId="5" xfId="4" applyNumberFormat="1" applyFont="1" applyBorder="1">
      <alignment horizontal="left"/>
    </xf>
    <xf numFmtId="3" fontId="7" fillId="0" borderId="5" xfId="4" applyNumberFormat="1" applyFont="1" applyBorder="1">
      <alignment horizontal="left"/>
    </xf>
    <xf numFmtId="9" fontId="4" fillId="0" borderId="7" xfId="4" applyNumberFormat="1" applyFont="1" applyBorder="1">
      <alignment horizontal="left"/>
    </xf>
    <xf numFmtId="9" fontId="4" fillId="0" borderId="5" xfId="4" applyNumberFormat="1" applyFont="1" applyBorder="1">
      <alignment horizontal="left"/>
    </xf>
    <xf numFmtId="3" fontId="4" fillId="0" borderId="7" xfId="4" applyNumberFormat="1" applyFont="1" applyBorder="1">
      <alignment horizontal="left"/>
    </xf>
    <xf numFmtId="3" fontId="11" fillId="2" borderId="5" xfId="0" applyNumberFormat="1" applyFont="1" applyFill="1" applyBorder="1" applyAlignment="1">
      <alignment horizontal="right"/>
    </xf>
    <xf numFmtId="9" fontId="4" fillId="0" borderId="5" xfId="4" applyNumberFormat="1" applyFont="1" applyBorder="1" applyAlignment="1">
      <alignment horizontal="right"/>
    </xf>
    <xf numFmtId="9" fontId="12" fillId="0" borderId="5" xfId="4" applyNumberFormat="1" applyFont="1" applyBorder="1">
      <alignment horizontal="left"/>
    </xf>
    <xf numFmtId="3" fontId="12" fillId="0" borderId="7" xfId="4" applyNumberFormat="1" applyFont="1" applyBorder="1">
      <alignment horizontal="left"/>
    </xf>
    <xf numFmtId="3" fontId="4" fillId="0" borderId="6" xfId="4" applyNumberFormat="1" applyFont="1" applyBorder="1" applyAlignment="1">
      <alignment horizontal="left" indent="1"/>
    </xf>
    <xf numFmtId="3" fontId="12" fillId="0" borderId="8" xfId="4" applyNumberFormat="1" applyFont="1" applyBorder="1">
      <alignment horizontal="left"/>
    </xf>
    <xf numFmtId="3" fontId="4" fillId="0" borderId="9" xfId="4" applyNumberFormat="1" applyFont="1" applyBorder="1">
      <alignment horizontal="left"/>
    </xf>
    <xf numFmtId="3" fontId="12" fillId="0" borderId="10" xfId="4" applyNumberFormat="1" applyFont="1" applyBorder="1">
      <alignment horizontal="left"/>
    </xf>
    <xf numFmtId="3" fontId="4" fillId="0" borderId="10" xfId="4" applyNumberFormat="1" applyFont="1" applyBorder="1">
      <alignment horizontal="left"/>
    </xf>
    <xf numFmtId="3" fontId="12" fillId="0" borderId="10" xfId="4" applyNumberFormat="1" applyFont="1" applyBorder="1" applyAlignment="1">
      <alignment horizontal="right"/>
    </xf>
    <xf numFmtId="3" fontId="12" fillId="0" borderId="10" xfId="4" applyNumberFormat="1" applyFont="1" applyBorder="1" applyAlignment="1"/>
    <xf numFmtId="3" fontId="4" fillId="0" borderId="10" xfId="4" applyNumberFormat="1" applyFont="1" applyBorder="1" applyAlignment="1">
      <alignment horizontal="right"/>
    </xf>
    <xf numFmtId="9" fontId="4" fillId="0" borderId="11" xfId="4" applyNumberFormat="1" applyFont="1" applyBorder="1" applyAlignment="1">
      <alignment horizontal="right"/>
    </xf>
    <xf numFmtId="3" fontId="4" fillId="0" borderId="6" xfId="4" applyNumberFormat="1" applyFont="1" applyBorder="1">
      <alignment horizontal="left"/>
    </xf>
    <xf numFmtId="3" fontId="4" fillId="0" borderId="5" xfId="4" applyNumberFormat="1" applyFont="1" applyBorder="1">
      <alignment horizontal="left"/>
    </xf>
  </cellXfs>
  <cellStyles count="20">
    <cellStyle name="Excel Built-in Heading 1" xfId="2" xr:uid="{00000000-0005-0000-0000-000000000000}"/>
    <cellStyle name="Excel Built-in Heading 1 1" xfId="3" xr:uid="{00000000-0005-0000-0000-000001000000}"/>
    <cellStyle name="Excel Built-in Normal 1" xfId="4" xr:uid="{00000000-0005-0000-0000-000002000000}"/>
    <cellStyle name="Excel Built-in Normal 2" xfId="5" xr:uid="{00000000-0005-0000-0000-000003000000}"/>
    <cellStyle name="Excel Built-in Percent" xfId="6" xr:uid="{00000000-0005-0000-0000-000004000000}"/>
    <cellStyle name="Heading" xfId="7" xr:uid="{00000000-0005-0000-0000-000005000000}"/>
    <cellStyle name="Heading 1" xfId="1" builtinId="16" customBuiltin="1"/>
    <cellStyle name="Heading1" xfId="8" xr:uid="{00000000-0005-0000-0000-000007000000}"/>
    <cellStyle name="Heading1 1" xfId="9" xr:uid="{00000000-0005-0000-0000-000008000000}"/>
    <cellStyle name="Heading1 2" xfId="10" xr:uid="{00000000-0005-0000-0000-000009000000}"/>
    <cellStyle name="Heading1 3" xfId="11" xr:uid="{00000000-0005-0000-0000-00000A000000}"/>
    <cellStyle name="Normal" xfId="0" builtinId="0" customBuiltin="1"/>
    <cellStyle name="Result" xfId="12" xr:uid="{00000000-0005-0000-0000-00000C000000}"/>
    <cellStyle name="Result 1" xfId="13" xr:uid="{00000000-0005-0000-0000-00000D000000}"/>
    <cellStyle name="Result 2" xfId="14" xr:uid="{00000000-0005-0000-0000-00000E000000}"/>
    <cellStyle name="Result 3" xfId="15" xr:uid="{00000000-0005-0000-0000-00000F000000}"/>
    <cellStyle name="Result2" xfId="16" xr:uid="{00000000-0005-0000-0000-000010000000}"/>
    <cellStyle name="Result2 1" xfId="17" xr:uid="{00000000-0005-0000-0000-000011000000}"/>
    <cellStyle name="Result2 2" xfId="18" xr:uid="{00000000-0005-0000-0000-000012000000}"/>
    <cellStyle name="Result2 3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1CFD6-9A97-4532-80E0-2E1F5B875CB5}">
  <dimension ref="A1:AMJ172"/>
  <sheetViews>
    <sheetView tabSelected="1" workbookViewId="0">
      <selection activeCell="R13" sqref="R13"/>
    </sheetView>
  </sheetViews>
  <sheetFormatPr defaultRowHeight="13.8"/>
  <cols>
    <col min="1" max="1" width="8.796875" style="9"/>
    <col min="2" max="2" width="12.19921875" style="9" customWidth="1"/>
    <col min="3" max="14" width="9.296875" style="16" customWidth="1"/>
    <col min="15" max="15" width="9.8984375" style="17" customWidth="1"/>
    <col min="16" max="16" width="10.59765625" style="16" customWidth="1"/>
    <col min="17" max="17" width="7.796875" style="18" customWidth="1"/>
    <col min="18" max="32" width="8.796875" style="2"/>
    <col min="33" max="33" width="8.796875" style="8"/>
    <col min="34" max="1023" width="8.796875" style="9"/>
    <col min="1024" max="1024" width="9.5" style="9" customWidth="1"/>
    <col min="1025" max="16384" width="8.796875" style="10"/>
  </cols>
  <sheetData>
    <row r="1" spans="1:33">
      <c r="A1" s="3" t="s">
        <v>107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5"/>
      <c r="Q1" s="7"/>
    </row>
    <row r="2" spans="1:33">
      <c r="A2" s="11"/>
      <c r="C2" s="12" t="s">
        <v>0</v>
      </c>
      <c r="D2" s="12" t="s">
        <v>1</v>
      </c>
      <c r="E2" s="12" t="s">
        <v>2</v>
      </c>
      <c r="F2" s="12" t="s">
        <v>3</v>
      </c>
      <c r="G2" s="12" t="s">
        <v>4</v>
      </c>
      <c r="H2" s="12" t="s">
        <v>5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  <c r="O2" s="13" t="s">
        <v>12</v>
      </c>
      <c r="P2" s="12" t="s">
        <v>13</v>
      </c>
      <c r="Q2" s="14" t="s">
        <v>14</v>
      </c>
    </row>
    <row r="3" spans="1:33">
      <c r="A3" s="15" t="s">
        <v>15</v>
      </c>
    </row>
    <row r="4" spans="1:33">
      <c r="A4" s="15"/>
    </row>
    <row r="5" spans="1:33">
      <c r="A5" s="11" t="s">
        <v>16</v>
      </c>
      <c r="C5" s="16">
        <v>15606.16</v>
      </c>
      <c r="D5" s="16">
        <v>6937.2</v>
      </c>
      <c r="E5" s="16">
        <v>11815.58</v>
      </c>
      <c r="O5" s="17">
        <f>SUM(C5:N5)</f>
        <v>34358.94</v>
      </c>
      <c r="P5" s="16">
        <v>146026</v>
      </c>
      <c r="Q5" s="18">
        <f>O5/P5</f>
        <v>0.23529330393217648</v>
      </c>
    </row>
    <row r="6" spans="1:33">
      <c r="A6" s="11" t="s">
        <v>108</v>
      </c>
      <c r="C6" s="16">
        <v>892.41</v>
      </c>
      <c r="D6" s="16">
        <v>401.5</v>
      </c>
      <c r="E6" s="16">
        <v>1143.33</v>
      </c>
      <c r="O6" s="17">
        <f t="shared" ref="O6:O10" si="0">SUM(C6:N6)</f>
        <v>2437.2399999999998</v>
      </c>
      <c r="P6" s="16">
        <v>4000</v>
      </c>
      <c r="Q6" s="18">
        <f>O6/P6</f>
        <v>0.60930999999999991</v>
      </c>
    </row>
    <row r="7" spans="1:33">
      <c r="A7" s="11" t="s">
        <v>17</v>
      </c>
      <c r="C7" s="16">
        <v>40</v>
      </c>
      <c r="D7" s="16">
        <v>23.79</v>
      </c>
      <c r="E7" s="16">
        <v>0</v>
      </c>
      <c r="O7" s="17">
        <f t="shared" si="0"/>
        <v>63.79</v>
      </c>
      <c r="P7" s="16">
        <v>20000</v>
      </c>
      <c r="Q7" s="18">
        <f t="shared" ref="Q7:Q10" si="1">O7/P7</f>
        <v>3.1895000000000001E-3</v>
      </c>
    </row>
    <row r="8" spans="1:33">
      <c r="A8" s="11" t="s">
        <v>101</v>
      </c>
      <c r="C8" s="16">
        <v>0</v>
      </c>
      <c r="D8" s="16">
        <v>0</v>
      </c>
      <c r="E8" s="16">
        <v>0</v>
      </c>
      <c r="O8" s="17">
        <f t="shared" si="0"/>
        <v>0</v>
      </c>
      <c r="P8" s="16">
        <v>0</v>
      </c>
      <c r="Q8" s="18" t="e">
        <f t="shared" si="1"/>
        <v>#DIV/0!</v>
      </c>
    </row>
    <row r="9" spans="1:33">
      <c r="A9" s="11" t="s">
        <v>18</v>
      </c>
      <c r="C9" s="16">
        <v>0</v>
      </c>
      <c r="D9" s="16">
        <v>0</v>
      </c>
      <c r="E9" s="16">
        <v>0</v>
      </c>
      <c r="O9" s="17">
        <f t="shared" si="0"/>
        <v>0</v>
      </c>
      <c r="P9" s="16">
        <v>0</v>
      </c>
      <c r="Q9" s="18" t="e">
        <f t="shared" si="1"/>
        <v>#DIV/0!</v>
      </c>
    </row>
    <row r="10" spans="1:33">
      <c r="A10" s="11" t="s">
        <v>109</v>
      </c>
      <c r="C10" s="16">
        <f>1161+5000</f>
        <v>6161</v>
      </c>
      <c r="D10" s="16">
        <v>0</v>
      </c>
      <c r="E10" s="16">
        <v>0</v>
      </c>
      <c r="O10" s="17">
        <f t="shared" si="0"/>
        <v>6161</v>
      </c>
      <c r="P10" s="16">
        <v>6161</v>
      </c>
      <c r="Q10" s="18">
        <f t="shared" si="1"/>
        <v>1</v>
      </c>
    </row>
    <row r="11" spans="1:33" s="9" customFormat="1">
      <c r="A11" s="19" t="s">
        <v>19</v>
      </c>
      <c r="C11" s="16">
        <f t="shared" ref="C11:O11" si="2">SUM(C5:C10)</f>
        <v>22699.57</v>
      </c>
      <c r="D11" s="16">
        <f t="shared" si="2"/>
        <v>7362.49</v>
      </c>
      <c r="E11" s="16">
        <f t="shared" si="2"/>
        <v>12958.91</v>
      </c>
      <c r="F11" s="16">
        <f t="shared" si="2"/>
        <v>0</v>
      </c>
      <c r="G11" s="16">
        <f t="shared" si="2"/>
        <v>0</v>
      </c>
      <c r="H11" s="16">
        <f t="shared" si="2"/>
        <v>0</v>
      </c>
      <c r="I11" s="16">
        <f>SUM(I5:I10)</f>
        <v>0</v>
      </c>
      <c r="J11" s="16">
        <f t="shared" si="2"/>
        <v>0</v>
      </c>
      <c r="K11" s="16">
        <f t="shared" si="2"/>
        <v>0</v>
      </c>
      <c r="L11" s="16">
        <f t="shared" si="2"/>
        <v>0</v>
      </c>
      <c r="M11" s="16">
        <f t="shared" si="2"/>
        <v>0</v>
      </c>
      <c r="N11" s="16">
        <f t="shared" si="2"/>
        <v>0</v>
      </c>
      <c r="O11" s="13">
        <f t="shared" si="2"/>
        <v>43020.97</v>
      </c>
      <c r="P11" s="12">
        <f>SUM(P5:P10)</f>
        <v>176187</v>
      </c>
      <c r="Q11" s="14">
        <f t="shared" ref="Q11" si="3">O11/P11</f>
        <v>0.24417789053675926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8"/>
    </row>
    <row r="12" spans="1:33" s="9" customFormat="1">
      <c r="A12" s="11" t="s">
        <v>100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3"/>
      <c r="P12" s="12"/>
      <c r="Q12" s="14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8"/>
    </row>
    <row r="13" spans="1:33" s="9" customFormat="1">
      <c r="A13" s="11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6"/>
      <c r="Q13" s="18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8"/>
    </row>
    <row r="14" spans="1:33" s="9" customFormat="1">
      <c r="A14" s="15" t="s">
        <v>20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3"/>
      <c r="P14" s="16"/>
      <c r="Q14" s="18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8"/>
    </row>
    <row r="15" spans="1:33" s="9" customFormat="1">
      <c r="A15" s="11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3"/>
      <c r="P15" s="16"/>
      <c r="Q15" s="18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8"/>
    </row>
    <row r="16" spans="1:33" s="9" customFormat="1">
      <c r="A16" s="15" t="s">
        <v>21</v>
      </c>
      <c r="B16" s="2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3"/>
      <c r="P16" s="16"/>
      <c r="Q16" s="18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8"/>
    </row>
    <row r="17" spans="1:33" s="9" customFormat="1">
      <c r="A17" s="11" t="s">
        <v>22</v>
      </c>
      <c r="C17" s="16">
        <v>61.21</v>
      </c>
      <c r="D17" s="16">
        <v>602.11</v>
      </c>
      <c r="E17" s="16">
        <v>131.66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7">
        <f t="shared" ref="O17:O24" si="4">SUM(C17:N17)</f>
        <v>794.98</v>
      </c>
      <c r="P17" s="16">
        <v>3000</v>
      </c>
      <c r="Q17" s="18">
        <f t="shared" ref="Q17:Q24" si="5">O17/P17</f>
        <v>0.26499333333333336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8"/>
    </row>
    <row r="18" spans="1:33" s="9" customFormat="1">
      <c r="A18" s="11" t="s">
        <v>23</v>
      </c>
      <c r="C18" s="16">
        <v>440</v>
      </c>
      <c r="D18" s="16">
        <v>596.98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7">
        <f t="shared" si="4"/>
        <v>1036.98</v>
      </c>
      <c r="P18" s="16">
        <v>3000</v>
      </c>
      <c r="Q18" s="18">
        <f t="shared" si="5"/>
        <v>0.34566000000000002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8"/>
    </row>
    <row r="19" spans="1:33" s="9" customFormat="1">
      <c r="A19" s="11" t="s">
        <v>24</v>
      </c>
      <c r="C19" s="16">
        <v>573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7">
        <f t="shared" si="4"/>
        <v>573</v>
      </c>
      <c r="P19" s="16">
        <f>6600+573</f>
        <v>7173</v>
      </c>
      <c r="Q19" s="18">
        <f t="shared" si="5"/>
        <v>7.9882894186532827E-2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8"/>
    </row>
    <row r="20" spans="1:33" s="9" customFormat="1">
      <c r="A20" s="11" t="s">
        <v>25</v>
      </c>
      <c r="C20" s="16">
        <v>726.55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7">
        <f t="shared" si="4"/>
        <v>726.55</v>
      </c>
      <c r="P20" s="16">
        <v>8500</v>
      </c>
      <c r="Q20" s="18">
        <f t="shared" si="5"/>
        <v>8.5476470588235293E-2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8"/>
    </row>
    <row r="21" spans="1:33" s="9" customFormat="1">
      <c r="A21" s="21" t="s">
        <v>104</v>
      </c>
      <c r="C21" s="16">
        <v>236.45</v>
      </c>
      <c r="D21" s="16">
        <v>218.04</v>
      </c>
      <c r="E21" s="16">
        <v>218.04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7">
        <f t="shared" si="4"/>
        <v>672.53</v>
      </c>
      <c r="P21" s="16">
        <v>3470</v>
      </c>
      <c r="Q21" s="18">
        <f t="shared" si="5"/>
        <v>0.19381268011527378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8"/>
    </row>
    <row r="22" spans="1:33" s="9" customFormat="1">
      <c r="A22" s="11" t="s">
        <v>26</v>
      </c>
      <c r="C22" s="16">
        <v>186.57</v>
      </c>
      <c r="D22" s="16">
        <v>249.05</v>
      </c>
      <c r="E22" s="16">
        <v>329.02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7">
        <f t="shared" si="4"/>
        <v>764.64</v>
      </c>
      <c r="P22" s="16">
        <v>4500</v>
      </c>
      <c r="Q22" s="18">
        <f t="shared" si="5"/>
        <v>0.16991999999999999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8"/>
    </row>
    <row r="23" spans="1:33" s="9" customFormat="1">
      <c r="A23" s="11" t="s">
        <v>27</v>
      </c>
      <c r="C23" s="16">
        <v>81.75</v>
      </c>
      <c r="D23" s="16">
        <v>81.75</v>
      </c>
      <c r="E23" s="16">
        <v>81.75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7">
        <f t="shared" si="4"/>
        <v>245.25</v>
      </c>
      <c r="P23" s="16">
        <v>1300</v>
      </c>
      <c r="Q23" s="18">
        <f t="shared" si="5"/>
        <v>0.18865384615384614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8"/>
    </row>
    <row r="24" spans="1:33" s="9" customFormat="1">
      <c r="A24" s="11" t="s">
        <v>28</v>
      </c>
      <c r="C24" s="16">
        <v>38.74</v>
      </c>
      <c r="D24" s="16">
        <v>85.37</v>
      </c>
      <c r="E24" s="16">
        <v>37.15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7">
        <f t="shared" si="4"/>
        <v>161.26000000000002</v>
      </c>
      <c r="P24" s="16">
        <v>1900</v>
      </c>
      <c r="Q24" s="18">
        <f t="shared" si="5"/>
        <v>8.4873684210526323E-2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8"/>
    </row>
    <row r="25" spans="1:33" s="9" customFormat="1">
      <c r="A25" s="1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  <c r="P25" s="16"/>
      <c r="Q25" s="18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8"/>
    </row>
    <row r="26" spans="1:33" s="9" customFormat="1">
      <c r="A26" s="15" t="s">
        <v>29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3"/>
      <c r="P26" s="16"/>
      <c r="Q26" s="18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8"/>
    </row>
    <row r="27" spans="1:33" s="9" customFormat="1">
      <c r="A27" s="11" t="s">
        <v>30</v>
      </c>
      <c r="C27" s="16">
        <f>156.34+984</f>
        <v>1140.3399999999999</v>
      </c>
      <c r="D27" s="16">
        <v>129.61000000000001</v>
      </c>
      <c r="E27" s="16">
        <v>296.66000000000003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7">
        <f>SUM(C27:N27)</f>
        <v>1566.61</v>
      </c>
      <c r="P27" s="16">
        <v>2743</v>
      </c>
      <c r="Q27" s="18">
        <f>O27/P27</f>
        <v>0.57113014947138163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8"/>
    </row>
    <row r="28" spans="1:33" s="9" customFormat="1">
      <c r="A28" s="11" t="s">
        <v>31</v>
      </c>
      <c r="C28" s="16">
        <v>0</v>
      </c>
      <c r="D28" s="16">
        <v>250</v>
      </c>
      <c r="E28" s="16">
        <v>76.83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7">
        <f>SUM(C28:N28)</f>
        <v>326.83</v>
      </c>
      <c r="P28" s="16">
        <v>4350</v>
      </c>
      <c r="Q28" s="18">
        <f>O28/P28</f>
        <v>7.513333333333333E-2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8"/>
    </row>
    <row r="29" spans="1:33" s="9" customFormat="1">
      <c r="A29" s="11" t="s">
        <v>32</v>
      </c>
      <c r="C29" s="16">
        <v>100</v>
      </c>
      <c r="D29" s="16">
        <v>0</v>
      </c>
      <c r="E29" s="16">
        <v>75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7">
        <f>SUM(C29:N29)</f>
        <v>175</v>
      </c>
      <c r="P29" s="16">
        <v>2000</v>
      </c>
      <c r="Q29" s="18">
        <f>O29/P29</f>
        <v>8.7499999999999994E-2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8"/>
    </row>
    <row r="30" spans="1:33" s="9" customFormat="1">
      <c r="A30" s="44" t="s">
        <v>33</v>
      </c>
      <c r="B30" s="45"/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7">
        <f>SUM(C30:N30)</f>
        <v>0</v>
      </c>
      <c r="P30" s="16">
        <v>100</v>
      </c>
      <c r="Q30" s="18">
        <f>O30/P30</f>
        <v>0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8"/>
    </row>
    <row r="31" spans="1:33" s="9" customFormat="1">
      <c r="A31" s="1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6"/>
      <c r="Q31" s="18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8"/>
    </row>
    <row r="32" spans="1:33" s="9" customFormat="1">
      <c r="A32" s="15" t="s">
        <v>34</v>
      </c>
      <c r="B32" s="20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/>
      <c r="P32" s="16"/>
      <c r="Q32" s="18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8"/>
    </row>
    <row r="33" spans="1:33" s="9" customFormat="1">
      <c r="A33" s="11" t="s">
        <v>35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7">
        <f>SUM(C33:N33)</f>
        <v>0</v>
      </c>
      <c r="P33" s="16">
        <v>250</v>
      </c>
      <c r="Q33" s="18">
        <f>O33/P33</f>
        <v>0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8"/>
    </row>
    <row r="34" spans="1:33" s="9" customFormat="1">
      <c r="A34" s="11" t="s">
        <v>36</v>
      </c>
      <c r="C34" s="16">
        <v>11.6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7">
        <f>SUM(C34:N34)</f>
        <v>11.6</v>
      </c>
      <c r="P34" s="16">
        <v>150</v>
      </c>
      <c r="Q34" s="18">
        <f>O34/P34</f>
        <v>7.7333333333333337E-2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8"/>
    </row>
    <row r="35" spans="1:33" s="9" customFormat="1">
      <c r="A35" s="11" t="s">
        <v>37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7">
        <f>SUM(C35:N35)</f>
        <v>0</v>
      </c>
      <c r="P35" s="16">
        <v>1000</v>
      </c>
      <c r="Q35" s="18">
        <f>O35/P35</f>
        <v>0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8"/>
    </row>
    <row r="36" spans="1:33" s="9" customFormat="1">
      <c r="A36" s="11" t="s">
        <v>97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7">
        <f>SUM(C36:N36)</f>
        <v>0</v>
      </c>
      <c r="P36" s="16">
        <v>135</v>
      </c>
      <c r="Q36" s="18">
        <f>O36/P36</f>
        <v>0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8"/>
    </row>
    <row r="37" spans="1:33" s="9" customFormat="1">
      <c r="A37" s="1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  <c r="P37" s="22"/>
      <c r="Q37" s="18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8"/>
    </row>
    <row r="38" spans="1:33" s="9" customFormat="1">
      <c r="A38" s="15" t="s">
        <v>38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/>
      <c r="P38" s="16"/>
      <c r="Q38" s="18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8"/>
    </row>
    <row r="39" spans="1:33" s="9" customFormat="1">
      <c r="A39" s="44" t="s">
        <v>39</v>
      </c>
      <c r="B39" s="45"/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7">
        <f>SUM(C39:N39)</f>
        <v>0</v>
      </c>
      <c r="P39" s="16">
        <v>600</v>
      </c>
      <c r="Q39" s="18">
        <f>O39/P39</f>
        <v>0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8"/>
    </row>
    <row r="40" spans="1:33" s="9" customFormat="1">
      <c r="A40" s="44" t="s">
        <v>40</v>
      </c>
      <c r="B40" s="45"/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7">
        <f>SUM(C40:N40)</f>
        <v>0</v>
      </c>
      <c r="P40" s="16">
        <v>1100</v>
      </c>
      <c r="Q40" s="18">
        <f>O40/P40</f>
        <v>0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8"/>
    </row>
    <row r="41" spans="1:33" s="9" customFormat="1">
      <c r="A41" s="44" t="s">
        <v>41</v>
      </c>
      <c r="B41" s="45"/>
      <c r="C41" s="16">
        <v>124.62</v>
      </c>
      <c r="D41" s="16">
        <v>117</v>
      </c>
      <c r="E41" s="16">
        <v>-124.62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7">
        <f>SUM(C41:N41)</f>
        <v>117</v>
      </c>
      <c r="P41" s="16">
        <v>750</v>
      </c>
      <c r="Q41" s="18">
        <f>O41/P41</f>
        <v>0.156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8"/>
    </row>
    <row r="42" spans="1:33" s="9" customFormat="1">
      <c r="A42" s="11" t="s">
        <v>42</v>
      </c>
      <c r="C42" s="16">
        <v>0</v>
      </c>
      <c r="D42" s="16">
        <v>3000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7">
        <f>SUM(C42:N42)</f>
        <v>3000</v>
      </c>
      <c r="P42" s="16">
        <f>5145+687</f>
        <v>5832</v>
      </c>
      <c r="Q42" s="18">
        <f>O42/P42</f>
        <v>0.51440329218106995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8"/>
    </row>
    <row r="43" spans="1:33" s="9" customFormat="1">
      <c r="A43" s="1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/>
      <c r="P43" s="16"/>
      <c r="Q43" s="18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8"/>
    </row>
    <row r="44" spans="1:33" s="9" customFormat="1">
      <c r="A44" s="11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7"/>
      <c r="P44" s="16"/>
      <c r="Q44" s="18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8"/>
    </row>
    <row r="45" spans="1:33" s="9" customFormat="1">
      <c r="A45" s="11"/>
      <c r="C45" s="12" t="s">
        <v>0</v>
      </c>
      <c r="D45" s="12" t="s">
        <v>1</v>
      </c>
      <c r="E45" s="12" t="s">
        <v>2</v>
      </c>
      <c r="F45" s="12" t="s">
        <v>3</v>
      </c>
      <c r="G45" s="12" t="s">
        <v>4</v>
      </c>
      <c r="H45" s="12" t="s">
        <v>5</v>
      </c>
      <c r="I45" s="12" t="s">
        <v>6</v>
      </c>
      <c r="J45" s="12" t="s">
        <v>7</v>
      </c>
      <c r="K45" s="12" t="s">
        <v>8</v>
      </c>
      <c r="L45" s="12" t="s">
        <v>9</v>
      </c>
      <c r="M45" s="12" t="s">
        <v>10</v>
      </c>
      <c r="N45" s="12" t="s">
        <v>11</v>
      </c>
      <c r="O45" s="13" t="s">
        <v>12</v>
      </c>
      <c r="P45" s="12" t="s">
        <v>13</v>
      </c>
      <c r="Q45" s="14" t="s">
        <v>14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8"/>
    </row>
    <row r="46" spans="1:33" s="9" customFormat="1">
      <c r="A46" s="15" t="s">
        <v>43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7"/>
      <c r="P46" s="16"/>
      <c r="Q46" s="18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8"/>
    </row>
    <row r="47" spans="1:33" s="20" customFormat="1">
      <c r="A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3"/>
      <c r="Q47" s="23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</row>
    <row r="48" spans="1:33" s="20" customFormat="1">
      <c r="A48" s="44" t="s">
        <v>44</v>
      </c>
      <c r="B48" s="45"/>
      <c r="C48" s="16">
        <v>1163.53</v>
      </c>
      <c r="D48" s="16">
        <v>1820.84</v>
      </c>
      <c r="E48" s="16">
        <v>1167.48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7">
        <f t="shared" ref="O48:O54" si="6">SUM(C48:N48)</f>
        <v>4151.8500000000004</v>
      </c>
      <c r="P48" s="16">
        <v>17746</v>
      </c>
      <c r="Q48" s="18">
        <f t="shared" ref="Q48:Q52" si="7">O48/P48</f>
        <v>0.233959765580976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</row>
    <row r="49" spans="1:33" s="20" customFormat="1">
      <c r="A49" s="44" t="s">
        <v>45</v>
      </c>
      <c r="B49" s="45"/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7">
        <f t="shared" si="6"/>
        <v>0</v>
      </c>
      <c r="P49" s="16">
        <f>2033.33333333333</f>
        <v>2033.3333333333301</v>
      </c>
      <c r="Q49" s="18">
        <f t="shared" si="7"/>
        <v>0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</row>
    <row r="50" spans="1:33" s="20" customFormat="1">
      <c r="A50" s="44" t="s">
        <v>46</v>
      </c>
      <c r="B50" s="45"/>
      <c r="C50" s="16">
        <v>0</v>
      </c>
      <c r="D50" s="16">
        <v>973.11</v>
      </c>
      <c r="E50" s="16">
        <v>650.03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7">
        <f t="shared" si="6"/>
        <v>1623.1399999999999</v>
      </c>
      <c r="P50" s="16">
        <v>9092.16</v>
      </c>
      <c r="Q50" s="18">
        <f t="shared" si="7"/>
        <v>0.17852083553303064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</row>
    <row r="51" spans="1:33" s="20" customFormat="1">
      <c r="A51" s="11" t="s">
        <v>47</v>
      </c>
      <c r="B51" s="9"/>
      <c r="C51" s="16">
        <v>100</v>
      </c>
      <c r="D51" s="16">
        <v>589.84</v>
      </c>
      <c r="E51" s="16">
        <v>305.49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7">
        <f t="shared" si="6"/>
        <v>995.33</v>
      </c>
      <c r="P51" s="16">
        <v>5356</v>
      </c>
      <c r="Q51" s="18">
        <f t="shared" si="7"/>
        <v>0.18583457804331591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</row>
    <row r="52" spans="1:33" s="20" customFormat="1">
      <c r="A52" s="11" t="s">
        <v>48</v>
      </c>
      <c r="B52" s="9"/>
      <c r="C52" s="16">
        <v>289.62</v>
      </c>
      <c r="D52" s="16">
        <v>172.53</v>
      </c>
      <c r="E52" s="16">
        <v>246.81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7">
        <f t="shared" si="6"/>
        <v>708.96</v>
      </c>
      <c r="P52" s="16">
        <v>4547</v>
      </c>
      <c r="Q52" s="18">
        <f t="shared" si="7"/>
        <v>0.15591818781614253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</row>
    <row r="53" spans="1:33" s="9" customFormat="1">
      <c r="A53" s="44" t="s">
        <v>49</v>
      </c>
      <c r="B53" s="45"/>
      <c r="C53" s="16">
        <v>0</v>
      </c>
      <c r="D53" s="16">
        <v>642.15</v>
      </c>
      <c r="E53" s="16">
        <v>485.02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7">
        <f t="shared" si="6"/>
        <v>1127.17</v>
      </c>
      <c r="P53" s="22">
        <f>7460</f>
        <v>7460</v>
      </c>
      <c r="Q53" s="18">
        <f>O53/P54</f>
        <v>0.13144073231881523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8"/>
    </row>
    <row r="54" spans="1:33" s="9" customFormat="1">
      <c r="A54" s="11" t="s">
        <v>98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7">
        <f t="shared" si="6"/>
        <v>0</v>
      </c>
      <c r="P54" s="16">
        <v>8575.5</v>
      </c>
      <c r="Q54" s="18">
        <f>O54/P53</f>
        <v>0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8"/>
    </row>
    <row r="55" spans="1:33" s="9" customFormat="1">
      <c r="A55" s="11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7"/>
      <c r="Q55" s="18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8"/>
    </row>
    <row r="56" spans="1:33" s="9" customFormat="1">
      <c r="A56" s="15" t="s">
        <v>50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7"/>
      <c r="P56" s="12">
        <f>SUM(P57:P60)</f>
        <v>69524</v>
      </c>
      <c r="Q56" s="18">
        <f>(O57+O58+O59+O60)/P56</f>
        <v>0.23973706921350899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8"/>
    </row>
    <row r="57" spans="1:33" s="9" customFormat="1">
      <c r="A57" s="21" t="s">
        <v>51</v>
      </c>
      <c r="C57" s="16">
        <v>4223.1099999999997</v>
      </c>
      <c r="D57" s="16">
        <v>4248.16</v>
      </c>
      <c r="E57" s="16">
        <v>4248.16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7">
        <f>SUM(C57:N57)</f>
        <v>12719.43</v>
      </c>
      <c r="P57" s="16">
        <v>55289</v>
      </c>
      <c r="Q57" s="18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8"/>
    </row>
    <row r="58" spans="1:33" s="9" customFormat="1">
      <c r="A58" s="11" t="s">
        <v>52</v>
      </c>
      <c r="C58" s="16">
        <v>85.6</v>
      </c>
      <c r="D58" s="16">
        <v>85.6</v>
      </c>
      <c r="E58" s="16">
        <v>85.6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7">
        <f>SUM(C58:N58)</f>
        <v>256.79999999999995</v>
      </c>
      <c r="P58" s="16">
        <v>1099</v>
      </c>
      <c r="Q58" s="18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8"/>
    </row>
    <row r="59" spans="1:33" s="9" customFormat="1">
      <c r="A59" s="11" t="s">
        <v>53</v>
      </c>
      <c r="C59" s="16">
        <v>400</v>
      </c>
      <c r="D59" s="16">
        <v>428</v>
      </c>
      <c r="E59" s="16">
        <v>428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7">
        <f>SUM(C59:N59)</f>
        <v>1256</v>
      </c>
      <c r="P59" s="16">
        <v>5136</v>
      </c>
      <c r="Q59" s="18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8"/>
    </row>
    <row r="60" spans="1:33" s="9" customFormat="1">
      <c r="A60" s="11" t="s">
        <v>54</v>
      </c>
      <c r="C60" s="16">
        <v>1960.25</v>
      </c>
      <c r="D60" s="16">
        <v>475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7">
        <f>SUM(C60:N60)</f>
        <v>2435.25</v>
      </c>
      <c r="P60" s="16">
        <v>8000</v>
      </c>
      <c r="Q60" s="18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8"/>
    </row>
    <row r="61" spans="1:33" s="9" customFormat="1">
      <c r="A61" s="11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7"/>
      <c r="P61" s="16"/>
      <c r="Q61" s="18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8"/>
    </row>
    <row r="62" spans="1:33" s="9" customFormat="1">
      <c r="A62" s="19" t="s">
        <v>55</v>
      </c>
      <c r="C62" s="12">
        <f t="shared" ref="C62:O62" si="8">SUM(C17:C60)</f>
        <v>11942.94</v>
      </c>
      <c r="D62" s="12">
        <f t="shared" si="8"/>
        <v>14765.14</v>
      </c>
      <c r="E62" s="12">
        <f t="shared" si="8"/>
        <v>8738.08</v>
      </c>
      <c r="F62" s="12">
        <f t="shared" si="8"/>
        <v>0</v>
      </c>
      <c r="G62" s="12">
        <f t="shared" si="8"/>
        <v>0</v>
      </c>
      <c r="H62" s="12">
        <f t="shared" si="8"/>
        <v>0</v>
      </c>
      <c r="I62" s="12">
        <f t="shared" si="8"/>
        <v>0</v>
      </c>
      <c r="J62" s="12">
        <f t="shared" si="8"/>
        <v>0</v>
      </c>
      <c r="K62" s="12">
        <f t="shared" si="8"/>
        <v>0</v>
      </c>
      <c r="L62" s="12">
        <f t="shared" si="8"/>
        <v>0</v>
      </c>
      <c r="M62" s="12">
        <f t="shared" si="8"/>
        <v>0</v>
      </c>
      <c r="N62" s="12">
        <f t="shared" si="8"/>
        <v>0</v>
      </c>
      <c r="O62" s="13">
        <f t="shared" si="8"/>
        <v>35446.160000000003</v>
      </c>
      <c r="P62" s="12">
        <f>SUM(P17:P53,P56)</f>
        <v>167611.49333333335</v>
      </c>
      <c r="Q62" s="14">
        <f>O62/P62</f>
        <v>0.21147809911523968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8"/>
    </row>
    <row r="63" spans="1:33" s="9" customFormat="1">
      <c r="A63" s="19" t="s">
        <v>56</v>
      </c>
      <c r="B63" s="25"/>
      <c r="C63" s="16">
        <f t="shared" ref="C63:O63" si="9">C11-C62</f>
        <v>10756.63</v>
      </c>
      <c r="D63" s="16">
        <f t="shared" si="9"/>
        <v>-7402.65</v>
      </c>
      <c r="E63" s="16">
        <f t="shared" si="9"/>
        <v>4220.83</v>
      </c>
      <c r="F63" s="16">
        <f t="shared" si="9"/>
        <v>0</v>
      </c>
      <c r="G63" s="16">
        <f t="shared" si="9"/>
        <v>0</v>
      </c>
      <c r="H63" s="16">
        <f t="shared" si="9"/>
        <v>0</v>
      </c>
      <c r="I63" s="16">
        <f t="shared" si="9"/>
        <v>0</v>
      </c>
      <c r="J63" s="16">
        <f t="shared" si="9"/>
        <v>0</v>
      </c>
      <c r="K63" s="16">
        <f t="shared" si="9"/>
        <v>0</v>
      </c>
      <c r="L63" s="16">
        <f t="shared" si="9"/>
        <v>0</v>
      </c>
      <c r="M63" s="16">
        <f t="shared" si="9"/>
        <v>0</v>
      </c>
      <c r="N63" s="16">
        <f t="shared" si="9"/>
        <v>0</v>
      </c>
      <c r="O63" s="13">
        <f t="shared" si="9"/>
        <v>7574.8099999999977</v>
      </c>
      <c r="P63" s="16"/>
      <c r="Q63" s="18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8"/>
    </row>
    <row r="64" spans="1:33" s="9" customFormat="1">
      <c r="A64" s="19"/>
      <c r="B64" s="2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3"/>
      <c r="P64" s="16"/>
      <c r="Q64" s="18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8"/>
    </row>
    <row r="65" spans="1:33" s="9" customFormat="1">
      <c r="A65" s="15" t="s">
        <v>110</v>
      </c>
      <c r="B65" s="20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3"/>
      <c r="P65" s="16"/>
      <c r="Q65" s="18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8"/>
    </row>
    <row r="66" spans="1:33" s="9" customFormat="1" ht="14.4">
      <c r="A66" s="11"/>
      <c r="B66" s="26"/>
      <c r="C66" s="12" t="s">
        <v>11</v>
      </c>
      <c r="D66" s="12" t="s">
        <v>0</v>
      </c>
      <c r="E66" s="12" t="s">
        <v>1</v>
      </c>
      <c r="F66" s="12" t="s">
        <v>2</v>
      </c>
      <c r="G66" s="12" t="s">
        <v>3</v>
      </c>
      <c r="H66" s="12" t="s">
        <v>4</v>
      </c>
      <c r="I66" s="12" t="s">
        <v>5</v>
      </c>
      <c r="J66" s="12" t="s">
        <v>6</v>
      </c>
      <c r="K66" s="12" t="s">
        <v>7</v>
      </c>
      <c r="L66" s="12" t="s">
        <v>8</v>
      </c>
      <c r="M66" s="12" t="s">
        <v>9</v>
      </c>
      <c r="N66" s="12" t="s">
        <v>10</v>
      </c>
      <c r="O66" s="12" t="s">
        <v>11</v>
      </c>
      <c r="P66" s="16"/>
      <c r="Q66" s="18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8"/>
    </row>
    <row r="67" spans="1:33" s="9" customFormat="1" ht="14.4">
      <c r="A67" s="15" t="s">
        <v>57</v>
      </c>
      <c r="B67" s="26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3"/>
      <c r="P67" s="16"/>
      <c r="Q67" s="18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8"/>
    </row>
    <row r="68" spans="1:33" s="9" customFormat="1">
      <c r="A68" s="11" t="s">
        <v>102</v>
      </c>
      <c r="C68" s="16">
        <v>102306</v>
      </c>
      <c r="D68" s="16">
        <v>109906.53</v>
      </c>
      <c r="E68" s="16">
        <v>103382.07</v>
      </c>
      <c r="F68" s="16">
        <v>104662.15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/>
      <c r="Q68" s="18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8"/>
    </row>
    <row r="69" spans="1:33" s="9" customFormat="1">
      <c r="A69" s="11" t="s">
        <v>103</v>
      </c>
      <c r="C69" s="16">
        <v>2980</v>
      </c>
      <c r="D69" s="16">
        <v>2980.22</v>
      </c>
      <c r="E69" s="16">
        <v>2980.24</v>
      </c>
      <c r="F69" s="16">
        <v>2980.42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/>
      <c r="Q69" s="18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8"/>
    </row>
    <row r="70" spans="1:33" s="9" customFormat="1">
      <c r="A70" s="11" t="s">
        <v>58</v>
      </c>
      <c r="C70" s="16">
        <v>74332</v>
      </c>
      <c r="D70" s="16">
        <v>72109.78</v>
      </c>
      <c r="E70" s="16">
        <v>73954.23</v>
      </c>
      <c r="F70" s="16">
        <v>72357.36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/>
      <c r="Q70" s="18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8"/>
    </row>
    <row r="71" spans="1:33" s="9" customFormat="1">
      <c r="A71" s="19" t="s">
        <v>59</v>
      </c>
      <c r="B71" s="27"/>
      <c r="C71" s="12">
        <f t="shared" ref="C71:O71" si="10">SUM(C68:C70)</f>
        <v>179618</v>
      </c>
      <c r="D71" s="12">
        <f t="shared" si="10"/>
        <v>184996.53</v>
      </c>
      <c r="E71" s="12">
        <f t="shared" si="10"/>
        <v>180316.54</v>
      </c>
      <c r="F71" s="12">
        <f t="shared" si="10"/>
        <v>179999.93</v>
      </c>
      <c r="G71" s="12">
        <f t="shared" si="10"/>
        <v>0</v>
      </c>
      <c r="H71" s="12">
        <f t="shared" si="10"/>
        <v>0</v>
      </c>
      <c r="I71" s="12">
        <f t="shared" si="10"/>
        <v>0</v>
      </c>
      <c r="J71" s="12">
        <f t="shared" si="10"/>
        <v>0</v>
      </c>
      <c r="K71" s="12">
        <f t="shared" si="10"/>
        <v>0</v>
      </c>
      <c r="L71" s="12">
        <f t="shared" si="10"/>
        <v>0</v>
      </c>
      <c r="M71" s="12">
        <f t="shared" si="10"/>
        <v>0</v>
      </c>
      <c r="N71" s="12">
        <f t="shared" si="10"/>
        <v>0</v>
      </c>
      <c r="O71" s="13">
        <f t="shared" si="10"/>
        <v>0</v>
      </c>
      <c r="P71" s="16"/>
      <c r="Q71" s="18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8"/>
    </row>
    <row r="72" spans="1:33" s="9" customFormat="1">
      <c r="A72" s="11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7"/>
      <c r="P72" s="16"/>
      <c r="Q72" s="18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8"/>
    </row>
    <row r="73" spans="1:33" s="9" customFormat="1">
      <c r="A73" s="11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7"/>
      <c r="P73" s="16"/>
      <c r="Q73" s="18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8"/>
    </row>
    <row r="74" spans="1:33" s="9" customFormat="1">
      <c r="A74" s="15" t="s">
        <v>60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7"/>
      <c r="P74" s="16"/>
      <c r="Q74" s="18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8"/>
    </row>
    <row r="75" spans="1:33" s="9" customFormat="1">
      <c r="A75" s="11" t="s">
        <v>61</v>
      </c>
      <c r="C75" s="16">
        <f t="shared" ref="C75:O75" si="11">C71</f>
        <v>179618</v>
      </c>
      <c r="D75" s="16">
        <f t="shared" si="11"/>
        <v>184996.53</v>
      </c>
      <c r="E75" s="16">
        <f t="shared" si="11"/>
        <v>180316.54</v>
      </c>
      <c r="F75" s="16">
        <f t="shared" si="11"/>
        <v>179999.93</v>
      </c>
      <c r="G75" s="16">
        <f t="shared" si="11"/>
        <v>0</v>
      </c>
      <c r="H75" s="16">
        <f t="shared" si="11"/>
        <v>0</v>
      </c>
      <c r="I75" s="16">
        <f t="shared" si="11"/>
        <v>0</v>
      </c>
      <c r="J75" s="16">
        <f t="shared" si="11"/>
        <v>0</v>
      </c>
      <c r="K75" s="16">
        <f t="shared" si="11"/>
        <v>0</v>
      </c>
      <c r="L75" s="16">
        <f t="shared" si="11"/>
        <v>0</v>
      </c>
      <c r="M75" s="16">
        <f t="shared" si="11"/>
        <v>0</v>
      </c>
      <c r="N75" s="16">
        <f t="shared" si="11"/>
        <v>0</v>
      </c>
      <c r="O75" s="17">
        <f t="shared" si="11"/>
        <v>0</v>
      </c>
      <c r="P75" s="16"/>
      <c r="Q75" s="18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8"/>
    </row>
    <row r="76" spans="1:33" s="9" customFormat="1">
      <c r="A76" s="11" t="s">
        <v>62</v>
      </c>
      <c r="C76" s="16">
        <f>C101</f>
        <v>43777.340000000004</v>
      </c>
      <c r="D76" s="16">
        <f t="shared" ref="D76:O76" si="12">D101</f>
        <v>70159.28</v>
      </c>
      <c r="E76" s="16">
        <f t="shared" si="12"/>
        <v>70159.28</v>
      </c>
      <c r="F76" s="16">
        <f t="shared" si="12"/>
        <v>67018.63</v>
      </c>
      <c r="G76" s="16" t="e">
        <f t="shared" si="12"/>
        <v>#VALUE!</v>
      </c>
      <c r="H76" s="16" t="e">
        <f t="shared" si="12"/>
        <v>#VALUE!</v>
      </c>
      <c r="I76" s="16" t="e">
        <f t="shared" si="12"/>
        <v>#VALUE!</v>
      </c>
      <c r="J76" s="16" t="e">
        <f t="shared" si="12"/>
        <v>#VALUE!</v>
      </c>
      <c r="K76" s="16" t="e">
        <f t="shared" si="12"/>
        <v>#VALUE!</v>
      </c>
      <c r="L76" s="16" t="e">
        <f t="shared" si="12"/>
        <v>#VALUE!</v>
      </c>
      <c r="M76" s="16" t="e">
        <f t="shared" si="12"/>
        <v>#VALUE!</v>
      </c>
      <c r="N76" s="16" t="e">
        <f t="shared" si="12"/>
        <v>#VALUE!</v>
      </c>
      <c r="O76" s="17" t="e">
        <f t="shared" si="12"/>
        <v>#VALUE!</v>
      </c>
      <c r="Q76" s="28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8"/>
    </row>
    <row r="77" spans="1:33" s="9" customFormat="1">
      <c r="A77" s="11" t="s">
        <v>63</v>
      </c>
      <c r="C77" s="16">
        <f t="shared" ref="C77" si="13">C162</f>
        <v>9590</v>
      </c>
      <c r="D77" s="16">
        <f>D162</f>
        <v>9090</v>
      </c>
      <c r="E77" s="16">
        <f t="shared" ref="E77:O77" si="14">E162</f>
        <v>8590</v>
      </c>
      <c r="F77" s="16">
        <f t="shared" si="14"/>
        <v>9060</v>
      </c>
      <c r="G77" s="16" t="str">
        <f t="shared" si="14"/>
        <v/>
      </c>
      <c r="H77" s="16" t="str">
        <f t="shared" si="14"/>
        <v/>
      </c>
      <c r="I77" s="16" t="str">
        <f t="shared" si="14"/>
        <v/>
      </c>
      <c r="J77" s="16" t="str">
        <f t="shared" si="14"/>
        <v/>
      </c>
      <c r="K77" s="16" t="str">
        <f t="shared" si="14"/>
        <v/>
      </c>
      <c r="L77" s="16" t="str">
        <f t="shared" si="14"/>
        <v/>
      </c>
      <c r="M77" s="16" t="str">
        <f t="shared" si="14"/>
        <v/>
      </c>
      <c r="N77" s="16" t="str">
        <f t="shared" si="14"/>
        <v/>
      </c>
      <c r="O77" s="17" t="str">
        <f t="shared" si="14"/>
        <v/>
      </c>
      <c r="Q77" s="28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8"/>
    </row>
    <row r="78" spans="1:33" s="9" customFormat="1">
      <c r="A78" s="11" t="s">
        <v>64</v>
      </c>
      <c r="C78" s="16">
        <v>8118</v>
      </c>
      <c r="D78" s="16">
        <f>D134</f>
        <v>8118.3600000000006</v>
      </c>
      <c r="E78" s="16">
        <f t="shared" ref="E78:O78" si="15">E134</f>
        <v>8155.3600000000006</v>
      </c>
      <c r="F78" s="16">
        <f t="shared" si="15"/>
        <v>8270.36</v>
      </c>
      <c r="G78" s="16" t="str">
        <f t="shared" si="15"/>
        <v/>
      </c>
      <c r="H78" s="16" t="str">
        <f t="shared" si="15"/>
        <v/>
      </c>
      <c r="I78" s="16" t="str">
        <f t="shared" si="15"/>
        <v/>
      </c>
      <c r="J78" s="16" t="str">
        <f t="shared" si="15"/>
        <v/>
      </c>
      <c r="K78" s="16" t="str">
        <f t="shared" si="15"/>
        <v/>
      </c>
      <c r="L78" s="16" t="str">
        <f t="shared" si="15"/>
        <v/>
      </c>
      <c r="M78" s="16" t="str">
        <f t="shared" si="15"/>
        <v/>
      </c>
      <c r="N78" s="16" t="str">
        <f t="shared" si="15"/>
        <v/>
      </c>
      <c r="O78" s="17" t="str">
        <f t="shared" si="15"/>
        <v/>
      </c>
      <c r="Q78" s="28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8"/>
    </row>
    <row r="79" spans="1:33" s="9" customFormat="1">
      <c r="A79" s="11" t="s">
        <v>65</v>
      </c>
      <c r="C79" s="16">
        <v>13755</v>
      </c>
      <c r="D79" s="16">
        <v>14682</v>
      </c>
      <c r="E79" s="16">
        <v>14682</v>
      </c>
      <c r="F79" s="16">
        <v>14682</v>
      </c>
      <c r="G79" s="16">
        <v>14682</v>
      </c>
      <c r="H79" s="16">
        <v>14682</v>
      </c>
      <c r="I79" s="16">
        <v>14682</v>
      </c>
      <c r="J79" s="16">
        <v>14682</v>
      </c>
      <c r="K79" s="16">
        <v>14682</v>
      </c>
      <c r="L79" s="16">
        <v>14682</v>
      </c>
      <c r="M79" s="16">
        <v>14682</v>
      </c>
      <c r="N79" s="16">
        <v>14682</v>
      </c>
      <c r="O79" s="16">
        <v>14682</v>
      </c>
      <c r="Q79" s="28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8"/>
    </row>
    <row r="80" spans="1:33" s="9" customFormat="1">
      <c r="A80" s="19" t="s">
        <v>66</v>
      </c>
      <c r="B80" s="25"/>
      <c r="C80" s="12">
        <f t="shared" ref="C80:O80" si="16">IF(C76="",C75,C75-C76-C77-C78-C79)</f>
        <v>104377.66</v>
      </c>
      <c r="D80" s="12">
        <f t="shared" si="16"/>
        <v>82946.89</v>
      </c>
      <c r="E80" s="12">
        <f t="shared" si="16"/>
        <v>78729.900000000009</v>
      </c>
      <c r="F80" s="12">
        <f t="shared" si="16"/>
        <v>80968.939999999988</v>
      </c>
      <c r="G80" s="12" t="e">
        <f t="shared" si="16"/>
        <v>#VALUE!</v>
      </c>
      <c r="H80" s="12" t="e">
        <f t="shared" si="16"/>
        <v>#VALUE!</v>
      </c>
      <c r="I80" s="12" t="e">
        <f t="shared" si="16"/>
        <v>#VALUE!</v>
      </c>
      <c r="J80" s="12" t="e">
        <f t="shared" si="16"/>
        <v>#VALUE!</v>
      </c>
      <c r="K80" s="12" t="e">
        <f t="shared" si="16"/>
        <v>#VALUE!</v>
      </c>
      <c r="L80" s="12" t="e">
        <f t="shared" si="16"/>
        <v>#VALUE!</v>
      </c>
      <c r="M80" s="12" t="e">
        <f t="shared" si="16"/>
        <v>#VALUE!</v>
      </c>
      <c r="N80" s="12" t="e">
        <f t="shared" si="16"/>
        <v>#VALUE!</v>
      </c>
      <c r="O80" s="13" t="e">
        <f t="shared" si="16"/>
        <v>#VALUE!</v>
      </c>
      <c r="Q80" s="28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8"/>
    </row>
    <row r="81" spans="1:33" s="9" customFormat="1">
      <c r="A81" s="19"/>
      <c r="B81" s="9" t="s">
        <v>67</v>
      </c>
      <c r="C81" s="16"/>
      <c r="G81" s="9" t="s">
        <v>68</v>
      </c>
      <c r="O81" s="17"/>
      <c r="Q81" s="28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8"/>
    </row>
    <row r="82" spans="1:33" s="9" customFormat="1">
      <c r="A82" s="19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7"/>
      <c r="P82" s="16"/>
      <c r="Q82" s="18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8"/>
    </row>
    <row r="83" spans="1:33" s="9" customFormat="1">
      <c r="A83" s="19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7"/>
      <c r="P83" s="16"/>
      <c r="Q83" s="18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8"/>
    </row>
    <row r="84" spans="1:33" s="9" customFormat="1">
      <c r="A84" s="15" t="s">
        <v>69</v>
      </c>
      <c r="B84" s="20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3"/>
      <c r="P84" s="12"/>
      <c r="Q84" s="18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8"/>
    </row>
    <row r="85" spans="1:33" s="9" customFormat="1">
      <c r="A85" s="11"/>
      <c r="C85" s="12" t="s">
        <v>11</v>
      </c>
      <c r="D85" s="12" t="s">
        <v>0</v>
      </c>
      <c r="E85" s="12" t="s">
        <v>1</v>
      </c>
      <c r="F85" s="12" t="s">
        <v>2</v>
      </c>
      <c r="G85" s="12" t="s">
        <v>3</v>
      </c>
      <c r="H85" s="12" t="s">
        <v>4</v>
      </c>
      <c r="I85" s="12" t="s">
        <v>5</v>
      </c>
      <c r="J85" s="12" t="s">
        <v>6</v>
      </c>
      <c r="K85" s="12" t="s">
        <v>7</v>
      </c>
      <c r="L85" s="12" t="s">
        <v>8</v>
      </c>
      <c r="M85" s="12" t="s">
        <v>9</v>
      </c>
      <c r="N85" s="12" t="s">
        <v>10</v>
      </c>
      <c r="O85" s="12" t="s">
        <v>11</v>
      </c>
      <c r="P85" s="16"/>
      <c r="Q85" s="18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8"/>
    </row>
    <row r="86" spans="1:33" s="9" customFormat="1">
      <c r="A86" s="19" t="s">
        <v>70</v>
      </c>
      <c r="C86" s="12">
        <v>8689.16</v>
      </c>
      <c r="D86" s="12">
        <f>IF(AND(D88="",D87=""),"",C86+D88-D87)</f>
        <v>16071.1</v>
      </c>
      <c r="E86" s="12">
        <f t="shared" ref="E86:O86" si="17">IF(AND(E88="",E87=""),"",D86+E88-E87)</f>
        <v>16071.1</v>
      </c>
      <c r="F86" s="12">
        <f t="shared" si="17"/>
        <v>12930.45</v>
      </c>
      <c r="G86" s="12" t="str">
        <f t="shared" si="17"/>
        <v/>
      </c>
      <c r="H86" s="12" t="str">
        <f t="shared" si="17"/>
        <v/>
      </c>
      <c r="I86" s="12" t="str">
        <f t="shared" si="17"/>
        <v/>
      </c>
      <c r="J86" s="12" t="str">
        <f t="shared" si="17"/>
        <v/>
      </c>
      <c r="K86" s="12" t="str">
        <f t="shared" si="17"/>
        <v/>
      </c>
      <c r="L86" s="12" t="str">
        <f t="shared" si="17"/>
        <v/>
      </c>
      <c r="M86" s="12" t="str">
        <f t="shared" si="17"/>
        <v/>
      </c>
      <c r="N86" s="12" t="str">
        <f t="shared" si="17"/>
        <v/>
      </c>
      <c r="O86" s="13" t="str">
        <f t="shared" si="17"/>
        <v/>
      </c>
      <c r="Q86" s="28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8"/>
    </row>
    <row r="87" spans="1:33" s="9" customFormat="1">
      <c r="A87" s="11" t="s">
        <v>71</v>
      </c>
      <c r="C87" s="16">
        <v>0</v>
      </c>
      <c r="D87" s="16">
        <v>740.06</v>
      </c>
      <c r="E87" s="16">
        <v>0</v>
      </c>
      <c r="F87" s="16">
        <v>3140.65</v>
      </c>
      <c r="G87" s="16"/>
      <c r="H87" s="16"/>
      <c r="I87" s="16"/>
      <c r="J87" s="16"/>
      <c r="K87" s="16"/>
      <c r="L87" s="16"/>
      <c r="M87" s="16"/>
      <c r="N87" s="16"/>
      <c r="O87" s="17"/>
      <c r="P87" s="29"/>
      <c r="Q87" s="30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8"/>
    </row>
    <row r="88" spans="1:33" s="9" customFormat="1">
      <c r="A88" s="11" t="s">
        <v>72</v>
      </c>
      <c r="C88" s="16">
        <v>0</v>
      </c>
      <c r="D88" s="16">
        <v>8122</v>
      </c>
      <c r="E88" s="16">
        <v>0</v>
      </c>
      <c r="F88" s="16">
        <v>0</v>
      </c>
      <c r="G88" s="16"/>
      <c r="H88" s="16"/>
      <c r="I88" s="16"/>
      <c r="J88" s="16"/>
      <c r="K88" s="16"/>
      <c r="L88" s="16"/>
      <c r="M88" s="16"/>
      <c r="N88" s="16"/>
      <c r="O88" s="17"/>
      <c r="P88" s="29"/>
      <c r="Q88" s="30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8"/>
    </row>
    <row r="89" spans="1:33" s="9" customFormat="1">
      <c r="A89" s="19" t="s">
        <v>73</v>
      </c>
      <c r="B89" s="25"/>
      <c r="C89" s="12">
        <v>3126.29</v>
      </c>
      <c r="D89" s="12">
        <f>IF(AND(D91="",D90=""),"",C89+D91-D90)</f>
        <v>17126.29</v>
      </c>
      <c r="E89" s="12">
        <f t="shared" ref="E89:O89" si="18">IF(AND(E91="",E90=""),"",D89+E91-E90)</f>
        <v>17126.29</v>
      </c>
      <c r="F89" s="12">
        <f t="shared" si="18"/>
        <v>17126.29</v>
      </c>
      <c r="G89" s="12" t="str">
        <f t="shared" si="18"/>
        <v/>
      </c>
      <c r="H89" s="12" t="str">
        <f t="shared" si="18"/>
        <v/>
      </c>
      <c r="I89" s="12" t="str">
        <f t="shared" si="18"/>
        <v/>
      </c>
      <c r="J89" s="12" t="str">
        <f t="shared" si="18"/>
        <v/>
      </c>
      <c r="K89" s="12" t="str">
        <f t="shared" si="18"/>
        <v/>
      </c>
      <c r="L89" s="12" t="str">
        <f t="shared" si="18"/>
        <v/>
      </c>
      <c r="M89" s="12" t="str">
        <f t="shared" si="18"/>
        <v/>
      </c>
      <c r="N89" s="12" t="str">
        <f t="shared" si="18"/>
        <v/>
      </c>
      <c r="O89" s="13" t="str">
        <f t="shared" si="18"/>
        <v/>
      </c>
      <c r="P89" s="29"/>
      <c r="Q89" s="30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8"/>
    </row>
    <row r="90" spans="1:33" s="9" customFormat="1">
      <c r="A90" s="11" t="s">
        <v>71</v>
      </c>
      <c r="C90" s="16">
        <v>0</v>
      </c>
      <c r="D90" s="16">
        <v>0</v>
      </c>
      <c r="E90" s="16">
        <v>0</v>
      </c>
      <c r="F90" s="16">
        <v>0</v>
      </c>
      <c r="G90" s="16"/>
      <c r="H90" s="16"/>
      <c r="I90" s="16"/>
      <c r="J90" s="16"/>
      <c r="K90" s="16"/>
      <c r="L90" s="16"/>
      <c r="M90" s="16"/>
      <c r="N90" s="16"/>
      <c r="O90" s="17"/>
      <c r="P90" s="29"/>
      <c r="Q90" s="30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8"/>
    </row>
    <row r="91" spans="1:33" s="9" customFormat="1">
      <c r="A91" s="11" t="s">
        <v>72</v>
      </c>
      <c r="C91" s="16">
        <v>0</v>
      </c>
      <c r="D91" s="16">
        <v>14000</v>
      </c>
      <c r="E91" s="16">
        <v>0</v>
      </c>
      <c r="F91" s="16">
        <v>0</v>
      </c>
      <c r="G91" s="16"/>
      <c r="H91" s="16"/>
      <c r="I91" s="16"/>
      <c r="J91" s="16"/>
      <c r="K91" s="16"/>
      <c r="L91" s="16"/>
      <c r="M91" s="16"/>
      <c r="N91" s="16"/>
      <c r="O91" s="17"/>
      <c r="P91" s="29"/>
      <c r="Q91" s="30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8"/>
    </row>
    <row r="92" spans="1:33" s="9" customFormat="1">
      <c r="A92" s="19" t="s">
        <v>106</v>
      </c>
      <c r="B92" s="25"/>
      <c r="C92" s="12">
        <v>24428.82</v>
      </c>
      <c r="D92" s="12">
        <f>IF(AND(D94="",D93=""),"",C92+D94-D93)</f>
        <v>24428.82</v>
      </c>
      <c r="E92" s="12">
        <f t="shared" ref="E92:O92" si="19">IF(AND(E94="",E93=""),"",D92+E94-E93)</f>
        <v>24428.82</v>
      </c>
      <c r="F92" s="12">
        <f t="shared" si="19"/>
        <v>24428.82</v>
      </c>
      <c r="G92" s="12" t="str">
        <f t="shared" si="19"/>
        <v/>
      </c>
      <c r="H92" s="12" t="str">
        <f t="shared" si="19"/>
        <v/>
      </c>
      <c r="I92" s="12" t="str">
        <f t="shared" si="19"/>
        <v/>
      </c>
      <c r="J92" s="12" t="str">
        <f t="shared" si="19"/>
        <v/>
      </c>
      <c r="K92" s="12" t="str">
        <f t="shared" si="19"/>
        <v/>
      </c>
      <c r="L92" s="12" t="str">
        <f t="shared" si="19"/>
        <v/>
      </c>
      <c r="M92" s="12" t="str">
        <f t="shared" si="19"/>
        <v/>
      </c>
      <c r="N92" s="12" t="str">
        <f t="shared" si="19"/>
        <v/>
      </c>
      <c r="O92" s="13" t="str">
        <f t="shared" si="19"/>
        <v/>
      </c>
      <c r="P92" s="29"/>
      <c r="Q92" s="30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8"/>
    </row>
    <row r="93" spans="1:33" s="9" customFormat="1">
      <c r="A93" s="11" t="s">
        <v>71</v>
      </c>
      <c r="C93" s="16">
        <v>0</v>
      </c>
      <c r="D93" s="16">
        <v>0</v>
      </c>
      <c r="E93" s="16">
        <v>0</v>
      </c>
      <c r="F93" s="16">
        <v>0</v>
      </c>
      <c r="G93" s="16"/>
      <c r="H93" s="16"/>
      <c r="I93" s="16"/>
      <c r="J93" s="16"/>
      <c r="K93" s="16"/>
      <c r="L93" s="16"/>
      <c r="M93" s="16"/>
      <c r="N93" s="16"/>
      <c r="O93" s="17"/>
      <c r="P93" s="29"/>
      <c r="Q93" s="30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8"/>
    </row>
    <row r="94" spans="1:33" s="9" customFormat="1">
      <c r="A94" s="11" t="s">
        <v>72</v>
      </c>
      <c r="C94" s="16">
        <v>0</v>
      </c>
      <c r="D94" s="16">
        <v>0</v>
      </c>
      <c r="E94" s="16">
        <v>0</v>
      </c>
      <c r="F94" s="16">
        <v>0</v>
      </c>
      <c r="G94" s="16"/>
      <c r="H94" s="16"/>
      <c r="I94" s="16"/>
      <c r="J94" s="16"/>
      <c r="K94" s="16"/>
      <c r="L94" s="16"/>
      <c r="M94" s="16"/>
      <c r="N94" s="16"/>
      <c r="O94" s="17"/>
      <c r="P94" s="29"/>
      <c r="Q94" s="30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8"/>
    </row>
    <row r="95" spans="1:33" s="9" customFormat="1">
      <c r="A95" s="15" t="s">
        <v>74</v>
      </c>
      <c r="C95" s="12">
        <v>6610.07</v>
      </c>
      <c r="D95" s="12">
        <f>IF(AND(D97="",D96=""),"",C95+D97-D96)</f>
        <v>11610.07</v>
      </c>
      <c r="E95" s="12">
        <f t="shared" ref="E95:O95" si="20">IF(AND(E97="",E96=""),"",D95+E97-E96)</f>
        <v>11610.07</v>
      </c>
      <c r="F95" s="12">
        <f t="shared" si="20"/>
        <v>11610.07</v>
      </c>
      <c r="G95" s="12" t="str">
        <f t="shared" si="20"/>
        <v/>
      </c>
      <c r="H95" s="12" t="str">
        <f t="shared" si="20"/>
        <v/>
      </c>
      <c r="I95" s="12" t="str">
        <f t="shared" si="20"/>
        <v/>
      </c>
      <c r="J95" s="12" t="str">
        <f t="shared" si="20"/>
        <v/>
      </c>
      <c r="K95" s="12" t="str">
        <f t="shared" si="20"/>
        <v/>
      </c>
      <c r="L95" s="12" t="str">
        <f t="shared" si="20"/>
        <v/>
      </c>
      <c r="M95" s="12" t="str">
        <f t="shared" si="20"/>
        <v/>
      </c>
      <c r="N95" s="12" t="str">
        <f t="shared" si="20"/>
        <v/>
      </c>
      <c r="O95" s="13" t="str">
        <f t="shared" si="20"/>
        <v/>
      </c>
      <c r="P95" s="29"/>
      <c r="Q95" s="30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8"/>
    </row>
    <row r="96" spans="1:33" s="9" customFormat="1">
      <c r="A96" s="11" t="s">
        <v>71</v>
      </c>
      <c r="C96" s="16">
        <v>0</v>
      </c>
      <c r="D96" s="16">
        <v>0</v>
      </c>
      <c r="E96" s="16">
        <v>0</v>
      </c>
      <c r="F96" s="16">
        <v>0</v>
      </c>
      <c r="G96" s="16"/>
      <c r="H96" s="16"/>
      <c r="I96" s="16"/>
      <c r="J96" s="16"/>
      <c r="K96" s="16"/>
      <c r="L96" s="16"/>
      <c r="M96" s="16"/>
      <c r="N96" s="16"/>
      <c r="O96" s="17"/>
      <c r="P96" s="29"/>
      <c r="Q96" s="30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8"/>
    </row>
    <row r="97" spans="1:33" s="9" customFormat="1">
      <c r="A97" s="11" t="s">
        <v>72</v>
      </c>
      <c r="C97" s="16">
        <v>0</v>
      </c>
      <c r="D97" s="16">
        <v>5000</v>
      </c>
      <c r="E97" s="16">
        <v>0</v>
      </c>
      <c r="F97" s="16">
        <v>0</v>
      </c>
      <c r="G97" s="16"/>
      <c r="H97" s="16"/>
      <c r="I97" s="16"/>
      <c r="J97" s="16"/>
      <c r="K97" s="16"/>
      <c r="L97" s="16"/>
      <c r="M97" s="16"/>
      <c r="N97" s="16"/>
      <c r="O97" s="17"/>
      <c r="P97" s="29"/>
      <c r="Q97" s="30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8"/>
    </row>
    <row r="98" spans="1:33" s="9" customFormat="1">
      <c r="A98" s="15" t="s">
        <v>99</v>
      </c>
      <c r="C98" s="12">
        <v>923</v>
      </c>
      <c r="D98" s="12">
        <f>IF(AND(D100="",D99=""),"",C98+D100-D99)</f>
        <v>923</v>
      </c>
      <c r="E98" s="12">
        <f t="shared" ref="E98:O98" si="21">IF(AND(E100="",E99=""),"",D98+E100-E99)</f>
        <v>923</v>
      </c>
      <c r="F98" s="12">
        <f t="shared" si="21"/>
        <v>923</v>
      </c>
      <c r="G98" s="12" t="str">
        <f t="shared" si="21"/>
        <v/>
      </c>
      <c r="H98" s="12" t="str">
        <f t="shared" si="21"/>
        <v/>
      </c>
      <c r="I98" s="12" t="str">
        <f t="shared" si="21"/>
        <v/>
      </c>
      <c r="J98" s="12" t="str">
        <f t="shared" si="21"/>
        <v/>
      </c>
      <c r="K98" s="12" t="str">
        <f t="shared" si="21"/>
        <v/>
      </c>
      <c r="L98" s="12" t="str">
        <f t="shared" si="21"/>
        <v/>
      </c>
      <c r="M98" s="12" t="str">
        <f t="shared" si="21"/>
        <v/>
      </c>
      <c r="N98" s="12" t="str">
        <f t="shared" si="21"/>
        <v/>
      </c>
      <c r="O98" s="13" t="str">
        <f t="shared" si="21"/>
        <v/>
      </c>
      <c r="Q98" s="18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8"/>
    </row>
    <row r="99" spans="1:33" s="9" customFormat="1">
      <c r="A99" s="11" t="s">
        <v>71</v>
      </c>
      <c r="C99" s="31">
        <v>0</v>
      </c>
      <c r="D99" s="16">
        <v>0</v>
      </c>
      <c r="E99" s="16">
        <v>0</v>
      </c>
      <c r="F99" s="16">
        <v>0</v>
      </c>
      <c r="G99" s="16"/>
      <c r="H99" s="16"/>
      <c r="I99" s="16"/>
      <c r="J99" s="16"/>
      <c r="K99" s="16"/>
      <c r="L99" s="16"/>
      <c r="M99" s="16"/>
      <c r="N99" s="16"/>
      <c r="O99" s="17"/>
      <c r="P99" s="16"/>
      <c r="Q99" s="18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8"/>
    </row>
    <row r="100" spans="1:33" s="9" customFormat="1">
      <c r="A100" s="11" t="s">
        <v>72</v>
      </c>
      <c r="C100" s="22">
        <v>0</v>
      </c>
      <c r="D100" s="16">
        <v>0</v>
      </c>
      <c r="E100" s="16">
        <v>0</v>
      </c>
      <c r="F100" s="16">
        <v>0</v>
      </c>
      <c r="G100" s="16"/>
      <c r="H100" s="16"/>
      <c r="I100" s="16"/>
      <c r="J100" s="16"/>
      <c r="K100" s="16"/>
      <c r="L100" s="16"/>
      <c r="M100" s="16"/>
      <c r="N100" s="16"/>
      <c r="O100" s="17"/>
      <c r="P100" s="16"/>
      <c r="Q100" s="18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8"/>
    </row>
    <row r="101" spans="1:33" s="9" customFormat="1">
      <c r="A101" s="19" t="s">
        <v>12</v>
      </c>
      <c r="C101" s="12">
        <f>C86+C89+C92+C95+C98</f>
        <v>43777.340000000004</v>
      </c>
      <c r="D101" s="20">
        <f t="shared" ref="D101:O101" si="22">D86+D89+D92+D95+D98</f>
        <v>70159.28</v>
      </c>
      <c r="E101" s="20">
        <f t="shared" si="22"/>
        <v>70159.28</v>
      </c>
      <c r="F101" s="20">
        <f t="shared" si="22"/>
        <v>67018.63</v>
      </c>
      <c r="G101" s="20" t="e">
        <f t="shared" si="22"/>
        <v>#VALUE!</v>
      </c>
      <c r="H101" s="20" t="e">
        <f t="shared" si="22"/>
        <v>#VALUE!</v>
      </c>
      <c r="I101" s="20" t="e">
        <f t="shared" si="22"/>
        <v>#VALUE!</v>
      </c>
      <c r="J101" s="20" t="e">
        <f t="shared" si="22"/>
        <v>#VALUE!</v>
      </c>
      <c r="K101" s="20" t="e">
        <f t="shared" si="22"/>
        <v>#VALUE!</v>
      </c>
      <c r="L101" s="20" t="e">
        <f t="shared" si="22"/>
        <v>#VALUE!</v>
      </c>
      <c r="M101" s="20" t="e">
        <f t="shared" si="22"/>
        <v>#VALUE!</v>
      </c>
      <c r="N101" s="20" t="e">
        <f t="shared" si="22"/>
        <v>#VALUE!</v>
      </c>
      <c r="O101" s="20" t="e">
        <f t="shared" si="22"/>
        <v>#VALUE!</v>
      </c>
      <c r="Q101" s="28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8"/>
    </row>
    <row r="102" spans="1:33" s="9" customFormat="1">
      <c r="A102" s="19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3"/>
      <c r="P102" s="16"/>
      <c r="Q102" s="18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8"/>
    </row>
    <row r="103" spans="1:33" s="9" customFormat="1">
      <c r="A103" s="15" t="s">
        <v>75</v>
      </c>
      <c r="B103" s="20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3"/>
      <c r="P103" s="32"/>
      <c r="Q103" s="30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8"/>
    </row>
    <row r="104" spans="1:33" s="9" customFormat="1">
      <c r="A104" s="15" t="s">
        <v>76</v>
      </c>
      <c r="B104" s="25"/>
      <c r="C104" s="12">
        <v>786</v>
      </c>
      <c r="D104" s="13">
        <f t="shared" ref="D104:O104" si="23">IF(AND(D106="",D105=""),"",C104+D106-D105)</f>
        <v>786</v>
      </c>
      <c r="E104" s="12">
        <f t="shared" si="23"/>
        <v>786</v>
      </c>
      <c r="F104" s="12">
        <f t="shared" si="23"/>
        <v>786</v>
      </c>
      <c r="G104" s="12" t="str">
        <f t="shared" si="23"/>
        <v/>
      </c>
      <c r="H104" s="12" t="str">
        <f t="shared" si="23"/>
        <v/>
      </c>
      <c r="I104" s="12" t="str">
        <f t="shared" si="23"/>
        <v/>
      </c>
      <c r="J104" s="12" t="str">
        <f t="shared" si="23"/>
        <v/>
      </c>
      <c r="K104" s="12" t="str">
        <f t="shared" si="23"/>
        <v/>
      </c>
      <c r="L104" s="12" t="str">
        <f t="shared" si="23"/>
        <v/>
      </c>
      <c r="M104" s="12" t="str">
        <f t="shared" si="23"/>
        <v/>
      </c>
      <c r="N104" s="12" t="str">
        <f t="shared" si="23"/>
        <v/>
      </c>
      <c r="O104" s="13" t="str">
        <f t="shared" si="23"/>
        <v/>
      </c>
      <c r="P104" s="29"/>
      <c r="Q104" s="30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8"/>
    </row>
    <row r="105" spans="1:33" s="9" customFormat="1">
      <c r="A105" s="11" t="s">
        <v>71</v>
      </c>
      <c r="C105" s="16">
        <v>0</v>
      </c>
      <c r="D105" s="17">
        <v>0</v>
      </c>
      <c r="E105" s="16">
        <v>0</v>
      </c>
      <c r="F105" s="16">
        <v>0</v>
      </c>
      <c r="G105" s="16"/>
      <c r="H105" s="16"/>
      <c r="I105" s="16"/>
      <c r="J105" s="16"/>
      <c r="K105" s="16"/>
      <c r="L105" s="16"/>
      <c r="M105" s="16"/>
      <c r="N105" s="16"/>
      <c r="O105" s="17"/>
      <c r="P105" s="29"/>
      <c r="Q105" s="30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8"/>
    </row>
    <row r="106" spans="1:33" s="9" customFormat="1">
      <c r="A106" s="11" t="s">
        <v>72</v>
      </c>
      <c r="C106" s="16">
        <v>0</v>
      </c>
      <c r="D106" s="17">
        <v>0</v>
      </c>
      <c r="E106" s="16">
        <v>0</v>
      </c>
      <c r="F106" s="16">
        <v>0</v>
      </c>
      <c r="G106" s="16"/>
      <c r="H106" s="16"/>
      <c r="I106" s="16"/>
      <c r="J106" s="16"/>
      <c r="K106" s="16"/>
      <c r="L106" s="16"/>
      <c r="M106" s="16"/>
      <c r="N106" s="16"/>
      <c r="O106" s="17"/>
      <c r="P106" s="29"/>
      <c r="Q106" s="30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8"/>
    </row>
    <row r="107" spans="1:33" s="9" customFormat="1">
      <c r="A107" s="15" t="s">
        <v>77</v>
      </c>
      <c r="C107" s="12">
        <v>986</v>
      </c>
      <c r="D107" s="13">
        <f t="shared" ref="D107:O107" si="24">IF(AND(D109="",D108=""),"",C107+D109-D108)</f>
        <v>986</v>
      </c>
      <c r="E107" s="12">
        <f t="shared" si="24"/>
        <v>986</v>
      </c>
      <c r="F107" s="12">
        <f t="shared" si="24"/>
        <v>986</v>
      </c>
      <c r="G107" s="12" t="str">
        <f t="shared" si="24"/>
        <v/>
      </c>
      <c r="H107" s="12" t="str">
        <f t="shared" si="24"/>
        <v/>
      </c>
      <c r="I107" s="12" t="str">
        <f>IF(AND(I109="",I108=""),"",H107+I109-I108)</f>
        <v/>
      </c>
      <c r="J107" s="12" t="str">
        <f t="shared" si="24"/>
        <v/>
      </c>
      <c r="K107" s="12" t="str">
        <f t="shared" si="24"/>
        <v/>
      </c>
      <c r="L107" s="12" t="str">
        <f t="shared" si="24"/>
        <v/>
      </c>
      <c r="M107" s="12" t="str">
        <f t="shared" si="24"/>
        <v/>
      </c>
      <c r="N107" s="12" t="str">
        <f t="shared" si="24"/>
        <v/>
      </c>
      <c r="O107" s="13" t="str">
        <f t="shared" si="24"/>
        <v/>
      </c>
      <c r="P107" s="29"/>
      <c r="Q107" s="30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8"/>
    </row>
    <row r="108" spans="1:33" s="9" customFormat="1">
      <c r="A108" s="11" t="s">
        <v>71</v>
      </c>
      <c r="C108" s="16">
        <v>0</v>
      </c>
      <c r="D108" s="17">
        <v>0</v>
      </c>
      <c r="E108" s="16">
        <v>0</v>
      </c>
      <c r="F108" s="16">
        <v>0</v>
      </c>
      <c r="G108" s="16"/>
      <c r="H108" s="16"/>
      <c r="I108" s="16"/>
      <c r="J108" s="16"/>
      <c r="K108" s="16"/>
      <c r="L108" s="16"/>
      <c r="M108" s="16"/>
      <c r="N108" s="16"/>
      <c r="O108" s="17"/>
      <c r="P108" s="29"/>
      <c r="Q108" s="30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8"/>
    </row>
    <row r="109" spans="1:33" s="9" customFormat="1">
      <c r="A109" s="11" t="s">
        <v>72</v>
      </c>
      <c r="C109" s="16">
        <v>0</v>
      </c>
      <c r="D109" s="17">
        <v>0</v>
      </c>
      <c r="E109" s="16">
        <v>0</v>
      </c>
      <c r="F109" s="16">
        <v>0</v>
      </c>
      <c r="G109" s="16"/>
      <c r="H109" s="16"/>
      <c r="I109" s="16"/>
      <c r="J109" s="16"/>
      <c r="K109" s="16"/>
      <c r="L109" s="16"/>
      <c r="M109" s="16"/>
      <c r="N109" s="16"/>
      <c r="O109" s="17"/>
      <c r="P109" s="29"/>
      <c r="Q109" s="30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8"/>
    </row>
    <row r="110" spans="1:33" s="9" customFormat="1">
      <c r="A110" s="15" t="s">
        <v>96</v>
      </c>
      <c r="B110" s="20"/>
      <c r="C110" s="12">
        <v>71</v>
      </c>
      <c r="D110" s="13">
        <f t="shared" ref="D110:O110" si="25">IF(AND(D112="",D111=""),"",C110+D112-D111)</f>
        <v>71</v>
      </c>
      <c r="E110" s="12">
        <f t="shared" si="25"/>
        <v>71</v>
      </c>
      <c r="F110" s="12">
        <f t="shared" si="25"/>
        <v>71</v>
      </c>
      <c r="G110" s="12" t="str">
        <f t="shared" si="25"/>
        <v/>
      </c>
      <c r="H110" s="12" t="str">
        <f t="shared" si="25"/>
        <v/>
      </c>
      <c r="I110" s="12" t="str">
        <f t="shared" si="25"/>
        <v/>
      </c>
      <c r="J110" s="12" t="str">
        <f t="shared" si="25"/>
        <v/>
      </c>
      <c r="K110" s="12" t="str">
        <f t="shared" si="25"/>
        <v/>
      </c>
      <c r="L110" s="12" t="str">
        <f t="shared" si="25"/>
        <v/>
      </c>
      <c r="M110" s="12" t="str">
        <f t="shared" si="25"/>
        <v/>
      </c>
      <c r="N110" s="12" t="str">
        <f t="shared" si="25"/>
        <v/>
      </c>
      <c r="O110" s="13" t="str">
        <f t="shared" si="25"/>
        <v/>
      </c>
      <c r="P110" s="33"/>
      <c r="Q110" s="34"/>
      <c r="R110" s="1"/>
      <c r="S110" s="1"/>
      <c r="T110" s="1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8"/>
    </row>
    <row r="111" spans="1:33" s="9" customFormat="1">
      <c r="A111" s="35" t="s">
        <v>78</v>
      </c>
      <c r="C111" s="16">
        <v>0</v>
      </c>
      <c r="D111" s="17">
        <v>0</v>
      </c>
      <c r="E111" s="16">
        <v>0</v>
      </c>
      <c r="F111" s="16">
        <v>0</v>
      </c>
      <c r="G111" s="16"/>
      <c r="H111" s="16"/>
      <c r="I111" s="16"/>
      <c r="J111" s="16"/>
      <c r="K111" s="16"/>
      <c r="L111" s="16"/>
      <c r="M111" s="16"/>
      <c r="N111" s="16"/>
      <c r="O111" s="17"/>
      <c r="P111" s="29"/>
      <c r="Q111" s="30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8"/>
    </row>
    <row r="112" spans="1:33" s="9" customFormat="1">
      <c r="A112" s="35" t="s">
        <v>79</v>
      </c>
      <c r="C112" s="16">
        <v>0</v>
      </c>
      <c r="D112" s="17">
        <v>0</v>
      </c>
      <c r="E112" s="16">
        <v>0</v>
      </c>
      <c r="F112" s="16">
        <v>0</v>
      </c>
      <c r="G112" s="16"/>
      <c r="H112" s="16"/>
      <c r="I112" s="16"/>
      <c r="J112" s="16"/>
      <c r="K112" s="16"/>
      <c r="L112" s="16"/>
      <c r="M112" s="16"/>
      <c r="N112" s="16"/>
      <c r="O112" s="17"/>
      <c r="P112" s="29"/>
      <c r="Q112" s="30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8"/>
    </row>
    <row r="113" spans="1:33" s="9" customFormat="1">
      <c r="A113" s="15" t="s">
        <v>80</v>
      </c>
      <c r="B113" s="20"/>
      <c r="C113" s="12">
        <v>558.53</v>
      </c>
      <c r="D113" s="13">
        <f t="shared" ref="D113:O113" si="26">IF(AND(D115="",D114=""),"",C113+D115-D114)</f>
        <v>558.53</v>
      </c>
      <c r="E113" s="12">
        <f t="shared" si="26"/>
        <v>558.53</v>
      </c>
      <c r="F113" s="12">
        <f t="shared" si="26"/>
        <v>558.53</v>
      </c>
      <c r="G113" s="12" t="str">
        <f t="shared" si="26"/>
        <v/>
      </c>
      <c r="H113" s="12" t="str">
        <f t="shared" si="26"/>
        <v/>
      </c>
      <c r="I113" s="12" t="str">
        <f t="shared" si="26"/>
        <v/>
      </c>
      <c r="J113" s="12" t="str">
        <f t="shared" si="26"/>
        <v/>
      </c>
      <c r="K113" s="12" t="str">
        <f t="shared" si="26"/>
        <v/>
      </c>
      <c r="L113" s="12" t="str">
        <f t="shared" si="26"/>
        <v/>
      </c>
      <c r="M113" s="12" t="str">
        <f t="shared" si="26"/>
        <v/>
      </c>
      <c r="N113" s="12" t="str">
        <f t="shared" si="26"/>
        <v/>
      </c>
      <c r="O113" s="13" t="str">
        <f t="shared" si="26"/>
        <v/>
      </c>
      <c r="P113" s="33"/>
      <c r="Q113" s="34"/>
      <c r="R113" s="1"/>
      <c r="S113" s="1"/>
      <c r="T113" s="1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8"/>
    </row>
    <row r="114" spans="1:33" s="9" customFormat="1">
      <c r="A114" s="35" t="s">
        <v>78</v>
      </c>
      <c r="C114" s="16">
        <v>0</v>
      </c>
      <c r="D114" s="17">
        <v>0</v>
      </c>
      <c r="E114" s="16">
        <v>0</v>
      </c>
      <c r="F114" s="16">
        <v>0</v>
      </c>
      <c r="G114" s="16"/>
      <c r="H114" s="16"/>
      <c r="I114" s="16"/>
      <c r="J114" s="16"/>
      <c r="K114" s="16"/>
      <c r="L114" s="16"/>
      <c r="M114" s="16"/>
      <c r="N114" s="16"/>
      <c r="O114" s="17"/>
      <c r="P114" s="29"/>
      <c r="Q114" s="30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8"/>
    </row>
    <row r="115" spans="1:33" s="20" customFormat="1">
      <c r="A115" s="35" t="s">
        <v>79</v>
      </c>
      <c r="B115" s="9"/>
      <c r="C115" s="16">
        <v>0</v>
      </c>
      <c r="D115" s="17">
        <v>0</v>
      </c>
      <c r="E115" s="16">
        <v>0</v>
      </c>
      <c r="F115" s="16">
        <v>0</v>
      </c>
      <c r="G115" s="16"/>
      <c r="H115" s="16"/>
      <c r="I115" s="16"/>
      <c r="J115" s="16"/>
      <c r="K115" s="16"/>
      <c r="L115" s="16"/>
      <c r="M115" s="16"/>
      <c r="N115" s="16"/>
      <c r="O115" s="17"/>
      <c r="P115" s="29"/>
      <c r="Q115" s="30"/>
      <c r="R115" s="2"/>
      <c r="S115" s="2"/>
      <c r="T115" s="2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24"/>
    </row>
    <row r="116" spans="1:33" s="9" customFormat="1">
      <c r="A116" s="15" t="s">
        <v>81</v>
      </c>
      <c r="C116" s="12">
        <v>2551.8300000000004</v>
      </c>
      <c r="D116" s="13">
        <f t="shared" ref="D116:O116" si="27">IF(AND(D118="",D117=""),"",C116+D118-D117)</f>
        <v>2551.8300000000004</v>
      </c>
      <c r="E116" s="12">
        <f t="shared" si="27"/>
        <v>2551.8300000000004</v>
      </c>
      <c r="F116" s="12">
        <f t="shared" si="27"/>
        <v>2666.8300000000004</v>
      </c>
      <c r="G116" s="12" t="str">
        <f t="shared" si="27"/>
        <v/>
      </c>
      <c r="H116" s="12" t="str">
        <f t="shared" si="27"/>
        <v/>
      </c>
      <c r="I116" s="12" t="str">
        <f t="shared" si="27"/>
        <v/>
      </c>
      <c r="J116" s="12" t="str">
        <f t="shared" si="27"/>
        <v/>
      </c>
      <c r="K116" s="12" t="str">
        <f t="shared" si="27"/>
        <v/>
      </c>
      <c r="L116" s="12" t="str">
        <f t="shared" si="27"/>
        <v/>
      </c>
      <c r="M116" s="12" t="str">
        <f t="shared" si="27"/>
        <v/>
      </c>
      <c r="N116" s="12" t="str">
        <f t="shared" si="27"/>
        <v/>
      </c>
      <c r="O116" s="13" t="str">
        <f t="shared" si="27"/>
        <v/>
      </c>
      <c r="P116" s="29"/>
      <c r="Q116" s="30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8"/>
    </row>
    <row r="117" spans="1:33" s="9" customFormat="1">
      <c r="A117" s="11" t="s">
        <v>71</v>
      </c>
      <c r="C117" s="16">
        <v>0</v>
      </c>
      <c r="D117" s="17">
        <v>0</v>
      </c>
      <c r="E117" s="16">
        <v>0</v>
      </c>
      <c r="F117" s="16">
        <v>0</v>
      </c>
      <c r="G117" s="16"/>
      <c r="H117" s="16"/>
      <c r="I117" s="16"/>
      <c r="J117" s="16"/>
      <c r="K117" s="16"/>
      <c r="L117" s="16"/>
      <c r="M117" s="16"/>
      <c r="N117" s="16"/>
      <c r="O117" s="17"/>
      <c r="P117" s="29"/>
      <c r="Q117" s="30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8"/>
    </row>
    <row r="118" spans="1:33" s="20" customFormat="1">
      <c r="A118" s="11" t="s">
        <v>72</v>
      </c>
      <c r="B118" s="9"/>
      <c r="C118" s="16">
        <v>0</v>
      </c>
      <c r="D118" s="17">
        <v>0</v>
      </c>
      <c r="E118" s="16">
        <v>0</v>
      </c>
      <c r="F118" s="16">
        <v>115</v>
      </c>
      <c r="G118" s="16"/>
      <c r="H118" s="16"/>
      <c r="I118" s="16"/>
      <c r="J118" s="16"/>
      <c r="K118" s="16"/>
      <c r="L118" s="16"/>
      <c r="M118" s="16"/>
      <c r="N118" s="16"/>
      <c r="O118" s="17"/>
      <c r="P118" s="29"/>
      <c r="Q118" s="30"/>
      <c r="R118" s="2"/>
      <c r="S118" s="2"/>
      <c r="T118" s="2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24"/>
    </row>
    <row r="119" spans="1:33" s="9" customFormat="1">
      <c r="A119" s="15" t="s">
        <v>82</v>
      </c>
      <c r="C119" s="12">
        <v>75.5</v>
      </c>
      <c r="D119" s="13">
        <f t="shared" ref="D119:J119" si="28">IF(AND(D121="",D120=""),"",C119+D121-D120)</f>
        <v>23.5</v>
      </c>
      <c r="E119" s="12">
        <f t="shared" si="28"/>
        <v>23.5</v>
      </c>
      <c r="F119" s="12">
        <f t="shared" si="28"/>
        <v>23.5</v>
      </c>
      <c r="G119" s="12" t="str">
        <f t="shared" si="28"/>
        <v/>
      </c>
      <c r="H119" s="12" t="str">
        <f t="shared" si="28"/>
        <v/>
      </c>
      <c r="I119" s="12" t="str">
        <f t="shared" si="28"/>
        <v/>
      </c>
      <c r="J119" s="12" t="str">
        <f t="shared" si="28"/>
        <v/>
      </c>
      <c r="K119" s="12" t="str">
        <f>IF(AND(K121="",K120=""),"",J119+K121-K120)</f>
        <v/>
      </c>
      <c r="L119" s="12" t="str">
        <f t="shared" ref="L119:O119" si="29">IF(AND(L121="",L120=""),"",K119+L121-L120)</f>
        <v/>
      </c>
      <c r="M119" s="12" t="str">
        <f t="shared" si="29"/>
        <v/>
      </c>
      <c r="N119" s="12" t="str">
        <f t="shared" si="29"/>
        <v/>
      </c>
      <c r="O119" s="13" t="str">
        <f t="shared" si="29"/>
        <v/>
      </c>
      <c r="P119" s="29"/>
      <c r="Q119" s="30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8"/>
    </row>
    <row r="120" spans="1:33" s="9" customFormat="1">
      <c r="A120" s="11" t="s">
        <v>71</v>
      </c>
      <c r="C120" s="16">
        <v>0</v>
      </c>
      <c r="D120" s="17">
        <v>52</v>
      </c>
      <c r="E120" s="16">
        <v>0</v>
      </c>
      <c r="F120" s="16">
        <v>0</v>
      </c>
      <c r="G120" s="16"/>
      <c r="H120" s="16"/>
      <c r="I120" s="16"/>
      <c r="J120" s="16"/>
      <c r="K120" s="16"/>
      <c r="L120" s="16"/>
      <c r="M120" s="16"/>
      <c r="N120" s="16"/>
      <c r="O120" s="17"/>
      <c r="P120" s="29"/>
      <c r="Q120" s="30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8"/>
    </row>
    <row r="121" spans="1:33" s="9" customFormat="1">
      <c r="A121" s="11" t="s">
        <v>72</v>
      </c>
      <c r="C121" s="16">
        <v>0</v>
      </c>
      <c r="D121" s="17">
        <v>0</v>
      </c>
      <c r="E121" s="16">
        <v>0</v>
      </c>
      <c r="F121" s="16">
        <v>0</v>
      </c>
      <c r="G121" s="16"/>
      <c r="H121" s="16"/>
      <c r="I121" s="16"/>
      <c r="J121" s="16"/>
      <c r="K121" s="16"/>
      <c r="L121" s="16"/>
      <c r="M121" s="16"/>
      <c r="N121" s="16"/>
      <c r="O121" s="17"/>
      <c r="P121" s="29"/>
      <c r="Q121" s="30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8"/>
    </row>
    <row r="122" spans="1:33" s="9" customFormat="1">
      <c r="A122" s="15" t="s">
        <v>84</v>
      </c>
      <c r="B122" s="20"/>
      <c r="C122" s="12">
        <v>1209</v>
      </c>
      <c r="D122" s="13">
        <f t="shared" ref="D122:O122" si="30">IF(AND(D124="",D123=""),"",C122+D124-D123)</f>
        <v>1209</v>
      </c>
      <c r="E122" s="12">
        <f t="shared" si="30"/>
        <v>1209</v>
      </c>
      <c r="F122" s="12">
        <f t="shared" si="30"/>
        <v>1209</v>
      </c>
      <c r="G122" s="12" t="str">
        <f t="shared" si="30"/>
        <v/>
      </c>
      <c r="H122" s="12" t="str">
        <f t="shared" si="30"/>
        <v/>
      </c>
      <c r="I122" s="12" t="str">
        <f t="shared" si="30"/>
        <v/>
      </c>
      <c r="J122" s="12" t="str">
        <f t="shared" si="30"/>
        <v/>
      </c>
      <c r="K122" s="12" t="str">
        <f t="shared" si="30"/>
        <v/>
      </c>
      <c r="L122" s="12" t="str">
        <f t="shared" si="30"/>
        <v/>
      </c>
      <c r="M122" s="12" t="str">
        <f t="shared" si="30"/>
        <v/>
      </c>
      <c r="N122" s="12" t="str">
        <f t="shared" si="30"/>
        <v/>
      </c>
      <c r="O122" s="13" t="str">
        <f t="shared" si="30"/>
        <v/>
      </c>
      <c r="P122" s="33"/>
      <c r="Q122" s="34"/>
      <c r="R122" s="1"/>
      <c r="S122" s="1"/>
      <c r="T122" s="1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8"/>
    </row>
    <row r="123" spans="1:33" s="9" customFormat="1">
      <c r="A123" s="11" t="s">
        <v>71</v>
      </c>
      <c r="C123" s="16">
        <v>0</v>
      </c>
      <c r="D123" s="17">
        <v>0</v>
      </c>
      <c r="E123" s="16">
        <v>0</v>
      </c>
      <c r="F123" s="16">
        <v>0</v>
      </c>
      <c r="G123" s="16"/>
      <c r="H123" s="16"/>
      <c r="I123" s="16"/>
      <c r="J123" s="16"/>
      <c r="K123" s="16"/>
      <c r="L123" s="16"/>
      <c r="M123" s="16"/>
      <c r="N123" s="16"/>
      <c r="O123" s="17"/>
      <c r="P123" s="29"/>
      <c r="Q123" s="30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8"/>
    </row>
    <row r="124" spans="1:33" s="9" customFormat="1">
      <c r="A124" s="11" t="s">
        <v>72</v>
      </c>
      <c r="C124" s="16">
        <v>0</v>
      </c>
      <c r="D124" s="17">
        <v>0</v>
      </c>
      <c r="E124" s="16">
        <v>0</v>
      </c>
      <c r="F124" s="16">
        <v>0</v>
      </c>
      <c r="G124" s="16"/>
      <c r="H124" s="16"/>
      <c r="I124" s="16"/>
      <c r="J124" s="16"/>
      <c r="K124" s="16"/>
      <c r="L124" s="16"/>
      <c r="M124" s="16"/>
      <c r="N124" s="16"/>
      <c r="O124" s="17"/>
      <c r="P124" s="29"/>
      <c r="Q124" s="30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8"/>
    </row>
    <row r="125" spans="1:33" s="9" customFormat="1">
      <c r="A125" s="15" t="s">
        <v>85</v>
      </c>
      <c r="B125" s="20"/>
      <c r="C125" s="12">
        <v>1174.5</v>
      </c>
      <c r="D125" s="13">
        <f t="shared" ref="D125:O125" si="31">IF(AND(D127="",D126=""),"",C125+D127-D126)</f>
        <v>1174.5</v>
      </c>
      <c r="E125" s="12">
        <f t="shared" si="31"/>
        <v>1174.5</v>
      </c>
      <c r="F125" s="12">
        <f t="shared" si="31"/>
        <v>1174.5</v>
      </c>
      <c r="G125" s="12" t="str">
        <f t="shared" si="31"/>
        <v/>
      </c>
      <c r="H125" s="12" t="str">
        <f t="shared" si="31"/>
        <v/>
      </c>
      <c r="I125" s="12" t="str">
        <f t="shared" si="31"/>
        <v/>
      </c>
      <c r="J125" s="12" t="str">
        <f t="shared" si="31"/>
        <v/>
      </c>
      <c r="K125" s="12" t="str">
        <f t="shared" si="31"/>
        <v/>
      </c>
      <c r="L125" s="12" t="str">
        <f t="shared" si="31"/>
        <v/>
      </c>
      <c r="M125" s="12" t="str">
        <f t="shared" si="31"/>
        <v/>
      </c>
      <c r="N125" s="12" t="str">
        <f t="shared" si="31"/>
        <v/>
      </c>
      <c r="O125" s="13" t="str">
        <f t="shared" si="31"/>
        <v/>
      </c>
      <c r="P125" s="33"/>
      <c r="Q125" s="34"/>
      <c r="R125" s="1"/>
      <c r="S125" s="1"/>
      <c r="T125" s="1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8"/>
    </row>
    <row r="126" spans="1:33" s="9" customFormat="1">
      <c r="A126" s="11" t="s">
        <v>71</v>
      </c>
      <c r="C126" s="16">
        <v>0</v>
      </c>
      <c r="D126" s="17">
        <v>0</v>
      </c>
      <c r="E126" s="16">
        <v>0</v>
      </c>
      <c r="F126" s="16">
        <v>0</v>
      </c>
      <c r="G126" s="16"/>
      <c r="H126" s="16"/>
      <c r="I126" s="16"/>
      <c r="J126" s="16"/>
      <c r="K126" s="16"/>
      <c r="L126" s="16"/>
      <c r="M126" s="16"/>
      <c r="N126" s="16"/>
      <c r="O126" s="17"/>
      <c r="P126" s="29"/>
      <c r="Q126" s="30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8"/>
    </row>
    <row r="127" spans="1:33" s="20" customFormat="1">
      <c r="A127" s="11" t="s">
        <v>72</v>
      </c>
      <c r="B127" s="9"/>
      <c r="C127" s="16">
        <v>0</v>
      </c>
      <c r="D127" s="17">
        <v>0</v>
      </c>
      <c r="E127" s="16">
        <v>0</v>
      </c>
      <c r="F127" s="16">
        <v>0</v>
      </c>
      <c r="G127" s="16"/>
      <c r="H127" s="16"/>
      <c r="I127" s="16"/>
      <c r="J127" s="16"/>
      <c r="K127" s="16"/>
      <c r="L127" s="16"/>
      <c r="M127" s="16"/>
      <c r="N127" s="16"/>
      <c r="O127" s="17"/>
      <c r="P127" s="29"/>
      <c r="Q127" s="30"/>
      <c r="R127" s="2"/>
      <c r="S127" s="2"/>
      <c r="T127" s="2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24"/>
    </row>
    <row r="128" spans="1:33" s="9" customFormat="1">
      <c r="A128" s="15" t="s">
        <v>86</v>
      </c>
      <c r="B128" s="20"/>
      <c r="C128" s="12">
        <v>706</v>
      </c>
      <c r="D128" s="13">
        <f t="shared" ref="D128:O128" si="32">IF(AND(D130="",D129=""),"",C128+D130-D129)</f>
        <v>706</v>
      </c>
      <c r="E128" s="12">
        <f t="shared" si="32"/>
        <v>706</v>
      </c>
      <c r="F128" s="12">
        <f t="shared" si="32"/>
        <v>706</v>
      </c>
      <c r="G128" s="12" t="str">
        <f t="shared" si="32"/>
        <v/>
      </c>
      <c r="H128" s="12" t="str">
        <f t="shared" si="32"/>
        <v/>
      </c>
      <c r="I128" s="12" t="str">
        <f t="shared" si="32"/>
        <v/>
      </c>
      <c r="J128" s="12" t="str">
        <f t="shared" si="32"/>
        <v/>
      </c>
      <c r="K128" s="12" t="str">
        <f t="shared" si="32"/>
        <v/>
      </c>
      <c r="L128" s="12" t="str">
        <f t="shared" si="32"/>
        <v/>
      </c>
      <c r="M128" s="12" t="str">
        <f t="shared" si="32"/>
        <v/>
      </c>
      <c r="N128" s="12" t="str">
        <f t="shared" si="32"/>
        <v/>
      </c>
      <c r="O128" s="13" t="str">
        <f t="shared" si="32"/>
        <v/>
      </c>
      <c r="Q128" s="28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8"/>
    </row>
    <row r="129" spans="1:33" s="9" customFormat="1">
      <c r="A129" s="11" t="s">
        <v>71</v>
      </c>
      <c r="C129" s="16">
        <v>0</v>
      </c>
      <c r="D129" s="17">
        <v>0</v>
      </c>
      <c r="E129" s="16">
        <v>0</v>
      </c>
      <c r="F129" s="16">
        <v>0</v>
      </c>
      <c r="G129" s="16"/>
      <c r="H129" s="16"/>
      <c r="I129" s="16"/>
      <c r="J129" s="16"/>
      <c r="K129" s="16"/>
      <c r="L129" s="16"/>
      <c r="M129" s="16"/>
      <c r="N129" s="16"/>
      <c r="O129" s="17"/>
      <c r="Q129" s="28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8"/>
    </row>
    <row r="130" spans="1:33" s="20" customFormat="1">
      <c r="A130" s="11" t="s">
        <v>72</v>
      </c>
      <c r="B130" s="9"/>
      <c r="C130" s="16">
        <v>0</v>
      </c>
      <c r="D130" s="17">
        <v>0</v>
      </c>
      <c r="E130" s="16">
        <v>0</v>
      </c>
      <c r="F130" s="16">
        <v>0</v>
      </c>
      <c r="G130" s="16"/>
      <c r="H130" s="16"/>
      <c r="I130" s="16"/>
      <c r="J130" s="16"/>
      <c r="K130" s="16"/>
      <c r="L130" s="16"/>
      <c r="M130" s="16"/>
      <c r="N130" s="16"/>
      <c r="O130" s="17"/>
      <c r="P130" s="9"/>
      <c r="Q130" s="28"/>
      <c r="R130" s="2"/>
      <c r="S130" s="2"/>
      <c r="T130" s="2"/>
      <c r="U130" s="2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24"/>
    </row>
    <row r="131" spans="1:33" s="20" customFormat="1">
      <c r="A131" s="15" t="s">
        <v>111</v>
      </c>
      <c r="C131" s="12">
        <v>0</v>
      </c>
      <c r="D131" s="12">
        <f t="shared" ref="D131:E131" si="33">IF(AND(D133="",D132=""),"",C131+D133-D132)</f>
        <v>52</v>
      </c>
      <c r="E131" s="12">
        <f t="shared" si="33"/>
        <v>89</v>
      </c>
      <c r="F131" s="12">
        <f>IF(AND(F133="",F132=""),"",E131+F133-F132)</f>
        <v>89</v>
      </c>
      <c r="G131" s="12" t="str">
        <f t="shared" ref="G131:O131" si="34">IF(AND(G133="",G132=""),"",F131+G133-G132)</f>
        <v/>
      </c>
      <c r="H131" s="12" t="str">
        <f t="shared" si="34"/>
        <v/>
      </c>
      <c r="I131" s="12" t="str">
        <f t="shared" si="34"/>
        <v/>
      </c>
      <c r="J131" s="12" t="str">
        <f t="shared" si="34"/>
        <v/>
      </c>
      <c r="K131" s="12" t="str">
        <f t="shared" si="34"/>
        <v/>
      </c>
      <c r="L131" s="12" t="str">
        <f t="shared" si="34"/>
        <v/>
      </c>
      <c r="M131" s="12" t="str">
        <f t="shared" si="34"/>
        <v/>
      </c>
      <c r="N131" s="12" t="str">
        <f t="shared" si="34"/>
        <v/>
      </c>
      <c r="O131" s="12" t="str">
        <f t="shared" si="34"/>
        <v/>
      </c>
      <c r="Q131" s="23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24"/>
    </row>
    <row r="132" spans="1:33" s="20" customFormat="1">
      <c r="A132" s="11" t="s">
        <v>71</v>
      </c>
      <c r="B132" s="9"/>
      <c r="C132" s="16">
        <v>0</v>
      </c>
      <c r="D132" s="16">
        <v>0</v>
      </c>
      <c r="E132" s="16">
        <v>0</v>
      </c>
      <c r="F132" s="16">
        <v>0</v>
      </c>
      <c r="G132" s="16"/>
      <c r="H132" s="16"/>
      <c r="I132" s="16"/>
      <c r="J132" s="16"/>
      <c r="K132" s="16"/>
      <c r="L132" s="16"/>
      <c r="M132" s="16"/>
      <c r="N132" s="16"/>
      <c r="O132" s="17"/>
      <c r="P132" s="9"/>
      <c r="Q132" s="28"/>
      <c r="R132" s="2"/>
      <c r="S132" s="2"/>
      <c r="T132" s="2"/>
      <c r="U132" s="2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24"/>
    </row>
    <row r="133" spans="1:33" s="20" customFormat="1">
      <c r="A133" s="11" t="s">
        <v>72</v>
      </c>
      <c r="B133" s="9"/>
      <c r="C133" s="16">
        <v>0</v>
      </c>
      <c r="D133" s="16">
        <v>52</v>
      </c>
      <c r="E133" s="16">
        <v>37</v>
      </c>
      <c r="F133" s="16">
        <v>0</v>
      </c>
      <c r="G133" s="16"/>
      <c r="H133" s="16"/>
      <c r="I133" s="16"/>
      <c r="J133" s="16"/>
      <c r="K133" s="16"/>
      <c r="L133" s="16"/>
      <c r="M133" s="16"/>
      <c r="N133" s="16"/>
      <c r="O133" s="17"/>
      <c r="P133" s="9"/>
      <c r="Q133" s="28"/>
      <c r="R133" s="2"/>
      <c r="S133" s="2"/>
      <c r="T133" s="2"/>
      <c r="U133" s="2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24"/>
    </row>
    <row r="134" spans="1:33" s="9" customFormat="1">
      <c r="A134" s="15" t="s">
        <v>87</v>
      </c>
      <c r="B134" s="20"/>
      <c r="C134" s="12">
        <v>8118</v>
      </c>
      <c r="D134" s="12">
        <f>IF(OR(D104="",D107="",D110="",D113="",D116="",D119="",D122="",D125="",D128="",D131=""),"",D104+D107+D110+D113+D116+D119+D122+D125+D128+D131)</f>
        <v>8118.3600000000006</v>
      </c>
      <c r="E134" s="12">
        <f>IF(OR(E104="",E107="",E110="",E113="",E116="",E119="",E122="",E125="",E128="",E131=""),"",E104+E107+E110+E113+E116+E119+E122+E125+E128+E131)</f>
        <v>8155.3600000000006</v>
      </c>
      <c r="F134" s="12">
        <f t="shared" ref="F134:O134" si="35">IF(OR(F104="",F107="",F110="",F113="",F116="",F119="",F122="",F125="",F128="",F131=""),"",F104+F107+F110+F113+F116+F119+F122+F125+F128+F131)</f>
        <v>8270.36</v>
      </c>
      <c r="G134" s="12" t="str">
        <f t="shared" si="35"/>
        <v/>
      </c>
      <c r="H134" s="12" t="str">
        <f t="shared" si="35"/>
        <v/>
      </c>
      <c r="I134" s="12" t="str">
        <f t="shared" si="35"/>
        <v/>
      </c>
      <c r="J134" s="12" t="str">
        <f t="shared" si="35"/>
        <v/>
      </c>
      <c r="K134" s="12" t="str">
        <f t="shared" si="35"/>
        <v/>
      </c>
      <c r="L134" s="12" t="str">
        <f t="shared" si="35"/>
        <v/>
      </c>
      <c r="M134" s="12" t="str">
        <f t="shared" si="35"/>
        <v/>
      </c>
      <c r="N134" s="12" t="str">
        <f t="shared" si="35"/>
        <v/>
      </c>
      <c r="O134" s="12" t="str">
        <f t="shared" si="35"/>
        <v/>
      </c>
      <c r="Q134" s="28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8"/>
    </row>
    <row r="135" spans="1:33" s="9" customFormat="1">
      <c r="A135" s="15"/>
      <c r="B135" s="20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3"/>
      <c r="P135" s="16"/>
      <c r="Q135" s="18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8"/>
    </row>
    <row r="136" spans="1:33" s="9" customFormat="1">
      <c r="A136" s="15" t="s">
        <v>88</v>
      </c>
      <c r="B136" s="20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3"/>
      <c r="P136" s="12"/>
      <c r="Q136" s="18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8"/>
    </row>
    <row r="137" spans="1:33" s="9" customFormat="1">
      <c r="A137" s="11"/>
      <c r="C137" s="12" t="s">
        <v>11</v>
      </c>
      <c r="D137" s="12" t="s">
        <v>0</v>
      </c>
      <c r="E137" s="12" t="s">
        <v>1</v>
      </c>
      <c r="F137" s="12" t="s">
        <v>2</v>
      </c>
      <c r="G137" s="12" t="s">
        <v>3</v>
      </c>
      <c r="H137" s="12" t="s">
        <v>4</v>
      </c>
      <c r="I137" s="12" t="s">
        <v>5</v>
      </c>
      <c r="J137" s="12" t="s">
        <v>6</v>
      </c>
      <c r="K137" s="12" t="s">
        <v>7</v>
      </c>
      <c r="L137" s="12" t="s">
        <v>8</v>
      </c>
      <c r="M137" s="12" t="s">
        <v>9</v>
      </c>
      <c r="N137" s="12" t="s">
        <v>10</v>
      </c>
      <c r="O137" s="12" t="s">
        <v>11</v>
      </c>
      <c r="P137" s="16"/>
      <c r="Q137" s="18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8"/>
    </row>
    <row r="138" spans="1:33" s="9" customFormat="1">
      <c r="A138" s="15" t="s">
        <v>89</v>
      </c>
      <c r="C138" s="12">
        <v>525</v>
      </c>
      <c r="D138" s="13">
        <f t="shared" ref="D138:O138" si="36">IF(AND(D140="",D140=""),"",C138+D140-D139)</f>
        <v>525</v>
      </c>
      <c r="E138" s="12">
        <f t="shared" si="36"/>
        <v>25</v>
      </c>
      <c r="F138" s="12">
        <f t="shared" si="36"/>
        <v>495</v>
      </c>
      <c r="G138" s="12" t="str">
        <f t="shared" si="36"/>
        <v/>
      </c>
      <c r="H138" s="12" t="str">
        <f t="shared" si="36"/>
        <v/>
      </c>
      <c r="I138" s="12" t="str">
        <f t="shared" si="36"/>
        <v/>
      </c>
      <c r="J138" s="12" t="str">
        <f t="shared" si="36"/>
        <v/>
      </c>
      <c r="K138" s="12" t="str">
        <f t="shared" si="36"/>
        <v/>
      </c>
      <c r="L138" s="12" t="str">
        <f t="shared" si="36"/>
        <v/>
      </c>
      <c r="M138" s="12" t="str">
        <f t="shared" si="36"/>
        <v/>
      </c>
      <c r="N138" s="12" t="str">
        <f t="shared" si="36"/>
        <v/>
      </c>
      <c r="O138" s="13" t="str">
        <f t="shared" si="36"/>
        <v/>
      </c>
      <c r="Q138" s="28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8"/>
    </row>
    <row r="139" spans="1:33" s="9" customFormat="1">
      <c r="A139" s="11" t="s">
        <v>71</v>
      </c>
      <c r="C139" s="16">
        <v>0</v>
      </c>
      <c r="D139" s="17">
        <v>0</v>
      </c>
      <c r="E139" s="16">
        <v>500</v>
      </c>
      <c r="F139" s="16">
        <v>0</v>
      </c>
      <c r="G139" s="16"/>
      <c r="H139" s="16"/>
      <c r="I139" s="16"/>
      <c r="J139" s="16"/>
      <c r="K139" s="16"/>
      <c r="L139" s="16"/>
      <c r="M139" s="16"/>
      <c r="N139" s="16"/>
      <c r="O139" s="17"/>
      <c r="Q139" s="28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8"/>
    </row>
    <row r="140" spans="1:33" s="9" customFormat="1">
      <c r="A140" s="11" t="s">
        <v>72</v>
      </c>
      <c r="C140" s="16">
        <v>0</v>
      </c>
      <c r="D140" s="17">
        <v>0</v>
      </c>
      <c r="E140" s="16">
        <v>0</v>
      </c>
      <c r="F140" s="16">
        <v>470</v>
      </c>
      <c r="G140" s="16"/>
      <c r="H140" s="16"/>
      <c r="I140" s="16"/>
      <c r="J140" s="16"/>
      <c r="K140" s="16"/>
      <c r="L140" s="16"/>
      <c r="M140" s="16"/>
      <c r="N140" s="16"/>
      <c r="O140" s="17"/>
      <c r="Q140" s="28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8"/>
    </row>
    <row r="141" spans="1:33" s="9" customFormat="1">
      <c r="A141" s="15" t="s">
        <v>90</v>
      </c>
      <c r="C141" s="12">
        <v>3820</v>
      </c>
      <c r="D141" s="13">
        <f t="shared" ref="D141:O141" si="37">IF(AND(D143="",D143=""),"",C141+D143-D142)</f>
        <v>3320</v>
      </c>
      <c r="E141" s="12">
        <f t="shared" si="37"/>
        <v>3320</v>
      </c>
      <c r="F141" s="12">
        <f t="shared" si="37"/>
        <v>3320</v>
      </c>
      <c r="G141" s="12" t="str">
        <f t="shared" si="37"/>
        <v/>
      </c>
      <c r="H141" s="12" t="str">
        <f t="shared" si="37"/>
        <v/>
      </c>
      <c r="I141" s="12" t="str">
        <f t="shared" si="37"/>
        <v/>
      </c>
      <c r="J141" s="12" t="str">
        <f t="shared" si="37"/>
        <v/>
      </c>
      <c r="K141" s="12" t="str">
        <f t="shared" si="37"/>
        <v/>
      </c>
      <c r="L141" s="12" t="str">
        <f t="shared" si="37"/>
        <v/>
      </c>
      <c r="M141" s="12" t="str">
        <f t="shared" si="37"/>
        <v/>
      </c>
      <c r="N141" s="12" t="str">
        <f t="shared" si="37"/>
        <v/>
      </c>
      <c r="O141" s="13" t="str">
        <f t="shared" si="37"/>
        <v/>
      </c>
      <c r="Q141" s="28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8"/>
    </row>
    <row r="142" spans="1:33" s="9" customFormat="1">
      <c r="A142" s="11" t="s">
        <v>71</v>
      </c>
      <c r="C142" s="16">
        <v>0</v>
      </c>
      <c r="D142" s="17">
        <v>500</v>
      </c>
      <c r="E142" s="16">
        <v>0</v>
      </c>
      <c r="F142" s="16">
        <v>0</v>
      </c>
      <c r="G142" s="16"/>
      <c r="H142" s="16"/>
      <c r="I142" s="16"/>
      <c r="J142" s="16"/>
      <c r="K142" s="16"/>
      <c r="L142" s="16"/>
      <c r="M142" s="16"/>
      <c r="N142" s="16"/>
      <c r="O142" s="17"/>
      <c r="Q142" s="28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8"/>
    </row>
    <row r="143" spans="1:33" s="9" customFormat="1">
      <c r="A143" s="11" t="s">
        <v>72</v>
      </c>
      <c r="C143" s="16">
        <v>0</v>
      </c>
      <c r="D143" s="17">
        <v>0</v>
      </c>
      <c r="E143" s="16">
        <v>0</v>
      </c>
      <c r="F143" s="16">
        <v>0</v>
      </c>
      <c r="G143" s="16"/>
      <c r="H143" s="16"/>
      <c r="I143" s="16"/>
      <c r="J143" s="16"/>
      <c r="K143" s="16"/>
      <c r="L143" s="16"/>
      <c r="M143" s="16"/>
      <c r="N143" s="16"/>
      <c r="O143" s="17"/>
      <c r="Q143" s="28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8"/>
    </row>
    <row r="144" spans="1:33" s="9" customFormat="1">
      <c r="A144" s="15" t="s">
        <v>91</v>
      </c>
      <c r="C144" s="12">
        <v>2827</v>
      </c>
      <c r="D144" s="13">
        <f t="shared" ref="D144:O144" si="38">IF(AND(D146="",D146=""),"",C144+D146-D145)</f>
        <v>2827</v>
      </c>
      <c r="E144" s="12">
        <f t="shared" si="38"/>
        <v>2827</v>
      </c>
      <c r="F144" s="12">
        <f t="shared" si="38"/>
        <v>2827</v>
      </c>
      <c r="G144" s="12" t="str">
        <f t="shared" si="38"/>
        <v/>
      </c>
      <c r="H144" s="12" t="str">
        <f t="shared" si="38"/>
        <v/>
      </c>
      <c r="I144" s="12" t="str">
        <f t="shared" si="38"/>
        <v/>
      </c>
      <c r="J144" s="12" t="str">
        <f t="shared" si="38"/>
        <v/>
      </c>
      <c r="K144" s="12" t="str">
        <f t="shared" si="38"/>
        <v/>
      </c>
      <c r="L144" s="12" t="str">
        <f t="shared" si="38"/>
        <v/>
      </c>
      <c r="M144" s="12" t="str">
        <f t="shared" si="38"/>
        <v/>
      </c>
      <c r="N144" s="12" t="str">
        <f t="shared" si="38"/>
        <v/>
      </c>
      <c r="O144" s="13" t="str">
        <f t="shared" si="38"/>
        <v/>
      </c>
      <c r="Q144" s="28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8"/>
    </row>
    <row r="145" spans="1:33" s="9" customFormat="1">
      <c r="A145" s="11" t="s">
        <v>71</v>
      </c>
      <c r="C145" s="16">
        <v>0</v>
      </c>
      <c r="D145" s="17">
        <v>0</v>
      </c>
      <c r="E145" s="16">
        <v>0</v>
      </c>
      <c r="F145" s="16">
        <v>0</v>
      </c>
      <c r="G145" s="16"/>
      <c r="H145" s="16"/>
      <c r="I145" s="16"/>
      <c r="J145" s="16"/>
      <c r="K145" s="16"/>
      <c r="L145" s="16"/>
      <c r="M145" s="16"/>
      <c r="N145" s="16"/>
      <c r="O145" s="17"/>
      <c r="Q145" s="28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8"/>
    </row>
    <row r="146" spans="1:33" s="9" customFormat="1">
      <c r="A146" s="11" t="s">
        <v>72</v>
      </c>
      <c r="C146" s="16">
        <v>0</v>
      </c>
      <c r="D146" s="17">
        <v>0</v>
      </c>
      <c r="E146" s="16">
        <v>0</v>
      </c>
      <c r="F146" s="16">
        <v>0</v>
      </c>
      <c r="G146" s="16"/>
      <c r="H146" s="16"/>
      <c r="I146" s="16"/>
      <c r="J146" s="16"/>
      <c r="K146" s="16"/>
      <c r="L146" s="16"/>
      <c r="M146" s="16"/>
      <c r="N146" s="16"/>
      <c r="O146" s="17"/>
      <c r="Q146" s="28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8"/>
    </row>
    <row r="147" spans="1:33" s="9" customFormat="1">
      <c r="A147" s="15" t="s">
        <v>92</v>
      </c>
      <c r="C147" s="12">
        <v>1015</v>
      </c>
      <c r="D147" s="13">
        <f t="shared" ref="D147:O147" si="39">IF(AND(D149="",D149=""),"",C147+D149-D148)</f>
        <v>1015</v>
      </c>
      <c r="E147" s="12">
        <f t="shared" si="39"/>
        <v>1015</v>
      </c>
      <c r="F147" s="12">
        <f t="shared" si="39"/>
        <v>1015</v>
      </c>
      <c r="G147" s="12" t="str">
        <f t="shared" si="39"/>
        <v/>
      </c>
      <c r="H147" s="12" t="str">
        <f t="shared" si="39"/>
        <v/>
      </c>
      <c r="I147" s="12" t="str">
        <f t="shared" si="39"/>
        <v/>
      </c>
      <c r="J147" s="12" t="str">
        <f t="shared" si="39"/>
        <v/>
      </c>
      <c r="K147" s="12" t="str">
        <f t="shared" si="39"/>
        <v/>
      </c>
      <c r="L147" s="12" t="str">
        <f t="shared" si="39"/>
        <v/>
      </c>
      <c r="M147" s="12" t="str">
        <f t="shared" si="39"/>
        <v/>
      </c>
      <c r="N147" s="12" t="str">
        <f t="shared" si="39"/>
        <v/>
      </c>
      <c r="O147" s="13" t="str">
        <f t="shared" si="39"/>
        <v/>
      </c>
      <c r="Q147" s="28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8"/>
    </row>
    <row r="148" spans="1:33" s="9" customFormat="1">
      <c r="A148" s="11" t="s">
        <v>71</v>
      </c>
      <c r="C148" s="16">
        <v>0</v>
      </c>
      <c r="D148" s="17">
        <v>0</v>
      </c>
      <c r="E148" s="16">
        <v>0</v>
      </c>
      <c r="F148" s="16">
        <v>0</v>
      </c>
      <c r="G148" s="16"/>
      <c r="H148" s="16"/>
      <c r="I148" s="16"/>
      <c r="J148" s="16"/>
      <c r="K148" s="16"/>
      <c r="L148" s="16"/>
      <c r="M148" s="16"/>
      <c r="N148" s="16"/>
      <c r="O148" s="17"/>
      <c r="Q148" s="28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8"/>
    </row>
    <row r="149" spans="1:33" s="9" customFormat="1">
      <c r="A149" s="11" t="s">
        <v>72</v>
      </c>
      <c r="C149" s="16">
        <v>0</v>
      </c>
      <c r="D149" s="17">
        <v>0</v>
      </c>
      <c r="E149" s="16">
        <v>0</v>
      </c>
      <c r="F149" s="16">
        <v>0</v>
      </c>
      <c r="G149" s="16"/>
      <c r="H149" s="16"/>
      <c r="I149" s="16"/>
      <c r="J149" s="16"/>
      <c r="K149" s="16"/>
      <c r="L149" s="16"/>
      <c r="M149" s="16"/>
      <c r="N149" s="16"/>
      <c r="O149" s="17"/>
      <c r="Q149" s="28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8"/>
    </row>
    <row r="150" spans="1:33" s="9" customFormat="1">
      <c r="A150" s="15" t="s">
        <v>93</v>
      </c>
      <c r="B150" s="20"/>
      <c r="C150" s="12">
        <v>660</v>
      </c>
      <c r="D150" s="13">
        <f t="shared" ref="D150:O150" si="40">IF(AND(D152="",D152=""),"",C150+D152-D151)</f>
        <v>660</v>
      </c>
      <c r="E150" s="12">
        <f t="shared" si="40"/>
        <v>660</v>
      </c>
      <c r="F150" s="12">
        <f t="shared" si="40"/>
        <v>660</v>
      </c>
      <c r="G150" s="12" t="str">
        <f t="shared" si="40"/>
        <v/>
      </c>
      <c r="H150" s="12" t="str">
        <f t="shared" si="40"/>
        <v/>
      </c>
      <c r="I150" s="12" t="str">
        <f t="shared" si="40"/>
        <v/>
      </c>
      <c r="J150" s="12" t="str">
        <f t="shared" si="40"/>
        <v/>
      </c>
      <c r="K150" s="12" t="str">
        <f t="shared" si="40"/>
        <v/>
      </c>
      <c r="L150" s="12" t="str">
        <f t="shared" si="40"/>
        <v/>
      </c>
      <c r="M150" s="12" t="str">
        <f t="shared" si="40"/>
        <v/>
      </c>
      <c r="N150" s="12" t="str">
        <f t="shared" si="40"/>
        <v/>
      </c>
      <c r="O150" s="13" t="str">
        <f t="shared" si="40"/>
        <v/>
      </c>
      <c r="P150" s="20"/>
      <c r="Q150" s="23"/>
      <c r="R150" s="1"/>
      <c r="S150" s="1"/>
      <c r="T150" s="1"/>
      <c r="U150" s="1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8"/>
    </row>
    <row r="151" spans="1:33" s="9" customFormat="1">
      <c r="A151" s="35" t="s">
        <v>78</v>
      </c>
      <c r="C151" s="16">
        <v>0</v>
      </c>
      <c r="D151" s="17">
        <v>0</v>
      </c>
      <c r="E151" s="16">
        <v>0</v>
      </c>
      <c r="F151" s="16">
        <v>0</v>
      </c>
      <c r="G151" s="16"/>
      <c r="H151" s="16"/>
      <c r="I151" s="16"/>
      <c r="J151" s="16"/>
      <c r="K151" s="16"/>
      <c r="L151" s="16"/>
      <c r="M151" s="16"/>
      <c r="N151" s="16"/>
      <c r="O151" s="17"/>
      <c r="Q151" s="28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8"/>
    </row>
    <row r="152" spans="1:33" s="9" customFormat="1">
      <c r="A152" s="35" t="s">
        <v>79</v>
      </c>
      <c r="C152" s="16">
        <v>0</v>
      </c>
      <c r="D152" s="17">
        <v>0</v>
      </c>
      <c r="E152" s="16">
        <v>0</v>
      </c>
      <c r="F152" s="16">
        <v>0</v>
      </c>
      <c r="G152" s="16"/>
      <c r="H152" s="16"/>
      <c r="I152" s="16"/>
      <c r="J152" s="16"/>
      <c r="K152" s="16"/>
      <c r="L152" s="16"/>
      <c r="M152" s="16"/>
      <c r="N152" s="16"/>
      <c r="O152" s="17"/>
      <c r="Q152" s="28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8"/>
    </row>
    <row r="153" spans="1:33" s="9" customFormat="1">
      <c r="A153" s="15" t="s">
        <v>94</v>
      </c>
      <c r="B153" s="20"/>
      <c r="C153" s="12">
        <v>305</v>
      </c>
      <c r="D153" s="13">
        <f t="shared" ref="D153:O153" si="41">IF(AND(D155="",D155=""),"",C153+D155-D154)</f>
        <v>305</v>
      </c>
      <c r="E153" s="12">
        <f t="shared" si="41"/>
        <v>305</v>
      </c>
      <c r="F153" s="12">
        <f t="shared" si="41"/>
        <v>305</v>
      </c>
      <c r="G153" s="12" t="str">
        <f t="shared" si="41"/>
        <v/>
      </c>
      <c r="H153" s="12" t="str">
        <f t="shared" si="41"/>
        <v/>
      </c>
      <c r="I153" s="12" t="str">
        <f t="shared" si="41"/>
        <v/>
      </c>
      <c r="J153" s="12" t="str">
        <f t="shared" si="41"/>
        <v/>
      </c>
      <c r="K153" s="12" t="str">
        <f t="shared" si="41"/>
        <v/>
      </c>
      <c r="L153" s="12" t="str">
        <f t="shared" si="41"/>
        <v/>
      </c>
      <c r="M153" s="12" t="str">
        <f t="shared" si="41"/>
        <v/>
      </c>
      <c r="N153" s="12" t="str">
        <f t="shared" si="41"/>
        <v/>
      </c>
      <c r="O153" s="13" t="str">
        <f t="shared" si="41"/>
        <v/>
      </c>
      <c r="P153" s="20"/>
      <c r="Q153" s="23"/>
      <c r="R153" s="1"/>
      <c r="S153" s="1"/>
      <c r="T153" s="1"/>
      <c r="U153" s="1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8"/>
    </row>
    <row r="154" spans="1:33" s="9" customFormat="1">
      <c r="A154" s="35" t="s">
        <v>78</v>
      </c>
      <c r="C154" s="16">
        <v>0</v>
      </c>
      <c r="D154" s="17">
        <v>0</v>
      </c>
      <c r="E154" s="16">
        <v>0</v>
      </c>
      <c r="F154" s="16">
        <v>0</v>
      </c>
      <c r="G154" s="16"/>
      <c r="H154" s="16"/>
      <c r="I154" s="16"/>
      <c r="J154" s="16"/>
      <c r="K154" s="16"/>
      <c r="L154" s="16"/>
      <c r="M154" s="16"/>
      <c r="N154" s="16"/>
      <c r="O154" s="17"/>
      <c r="Q154" s="28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8"/>
    </row>
    <row r="155" spans="1:33" s="20" customFormat="1">
      <c r="A155" s="35" t="s">
        <v>79</v>
      </c>
      <c r="B155" s="9"/>
      <c r="C155" s="16">
        <v>0</v>
      </c>
      <c r="D155" s="17">
        <v>0</v>
      </c>
      <c r="E155" s="16">
        <v>0</v>
      </c>
      <c r="F155" s="16">
        <v>0</v>
      </c>
      <c r="G155" s="16"/>
      <c r="H155" s="16"/>
      <c r="I155" s="16"/>
      <c r="J155" s="16"/>
      <c r="K155" s="16"/>
      <c r="L155" s="16"/>
      <c r="M155" s="16"/>
      <c r="N155" s="16"/>
      <c r="O155" s="17"/>
      <c r="P155" s="9"/>
      <c r="Q155" s="28"/>
      <c r="R155" s="2"/>
      <c r="S155" s="2"/>
      <c r="T155" s="2"/>
      <c r="U155" s="2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24"/>
    </row>
    <row r="156" spans="1:33" s="9" customFormat="1">
      <c r="A156" s="15" t="s">
        <v>95</v>
      </c>
      <c r="B156" s="20"/>
      <c r="C156" s="12">
        <v>313</v>
      </c>
      <c r="D156" s="13">
        <f t="shared" ref="D156:O156" si="42">IF(AND(D158="",D158=""),"",C156+D158-D157)</f>
        <v>313</v>
      </c>
      <c r="E156" s="12">
        <f t="shared" si="42"/>
        <v>313</v>
      </c>
      <c r="F156" s="12">
        <f t="shared" si="42"/>
        <v>313</v>
      </c>
      <c r="G156" s="12" t="str">
        <f t="shared" si="42"/>
        <v/>
      </c>
      <c r="H156" s="12" t="str">
        <f t="shared" si="42"/>
        <v/>
      </c>
      <c r="I156" s="12" t="str">
        <f t="shared" si="42"/>
        <v/>
      </c>
      <c r="J156" s="12" t="str">
        <f t="shared" si="42"/>
        <v/>
      </c>
      <c r="K156" s="12" t="str">
        <f t="shared" si="42"/>
        <v/>
      </c>
      <c r="L156" s="12" t="str">
        <f t="shared" si="42"/>
        <v/>
      </c>
      <c r="M156" s="12" t="str">
        <f t="shared" si="42"/>
        <v/>
      </c>
      <c r="N156" s="12" t="str">
        <f t="shared" si="42"/>
        <v/>
      </c>
      <c r="O156" s="13" t="str">
        <f t="shared" si="42"/>
        <v/>
      </c>
      <c r="P156" s="20"/>
      <c r="Q156" s="23"/>
      <c r="R156" s="1"/>
      <c r="S156" s="1"/>
      <c r="T156" s="1"/>
      <c r="U156" s="1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8"/>
    </row>
    <row r="157" spans="1:33" s="9" customFormat="1">
      <c r="A157" s="35" t="s">
        <v>78</v>
      </c>
      <c r="C157" s="16">
        <v>0</v>
      </c>
      <c r="D157" s="17">
        <v>0</v>
      </c>
      <c r="E157" s="16">
        <v>0</v>
      </c>
      <c r="F157" s="16">
        <v>0</v>
      </c>
      <c r="G157" s="16"/>
      <c r="H157" s="16"/>
      <c r="I157" s="16"/>
      <c r="J157" s="16"/>
      <c r="K157" s="16"/>
      <c r="L157" s="16"/>
      <c r="M157" s="16"/>
      <c r="N157" s="16"/>
      <c r="O157" s="17"/>
      <c r="Q157" s="28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8"/>
    </row>
    <row r="158" spans="1:33" s="20" customFormat="1">
      <c r="A158" s="35" t="s">
        <v>79</v>
      </c>
      <c r="B158" s="9"/>
      <c r="C158" s="16">
        <v>0</v>
      </c>
      <c r="D158" s="17">
        <v>0</v>
      </c>
      <c r="E158" s="16">
        <v>0</v>
      </c>
      <c r="F158" s="16">
        <v>0</v>
      </c>
      <c r="G158" s="16"/>
      <c r="H158" s="16"/>
      <c r="I158" s="16"/>
      <c r="J158" s="16"/>
      <c r="K158" s="16"/>
      <c r="L158" s="16"/>
      <c r="M158" s="16"/>
      <c r="N158" s="16"/>
      <c r="O158" s="17"/>
      <c r="P158" s="9"/>
      <c r="Q158" s="28"/>
      <c r="R158" s="2"/>
      <c r="S158" s="2"/>
      <c r="T158" s="2"/>
      <c r="U158" s="2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24"/>
    </row>
    <row r="159" spans="1:33" s="9" customFormat="1">
      <c r="A159" s="15" t="s">
        <v>105</v>
      </c>
      <c r="B159" s="20"/>
      <c r="C159" s="12">
        <v>125</v>
      </c>
      <c r="D159" s="13">
        <f t="shared" ref="D159:O159" si="43">IF(AND(D161="",D161=""),"",C159+D161-D160)</f>
        <v>125</v>
      </c>
      <c r="E159" s="13">
        <f t="shared" si="43"/>
        <v>125</v>
      </c>
      <c r="F159" s="13">
        <f t="shared" si="43"/>
        <v>125</v>
      </c>
      <c r="G159" s="13" t="str">
        <f t="shared" si="43"/>
        <v/>
      </c>
      <c r="H159" s="13" t="str">
        <f t="shared" si="43"/>
        <v/>
      </c>
      <c r="I159" s="13" t="str">
        <f t="shared" si="43"/>
        <v/>
      </c>
      <c r="J159" s="13" t="str">
        <f t="shared" si="43"/>
        <v/>
      </c>
      <c r="K159" s="13" t="str">
        <f t="shared" si="43"/>
        <v/>
      </c>
      <c r="L159" s="13" t="str">
        <f t="shared" si="43"/>
        <v/>
      </c>
      <c r="M159" s="13" t="str">
        <f t="shared" si="43"/>
        <v/>
      </c>
      <c r="N159" s="13" t="str">
        <f t="shared" si="43"/>
        <v/>
      </c>
      <c r="O159" s="13" t="str">
        <f t="shared" si="43"/>
        <v/>
      </c>
      <c r="P159" s="20"/>
      <c r="Q159" s="23"/>
      <c r="R159" s="1"/>
      <c r="S159" s="1"/>
      <c r="T159" s="1"/>
      <c r="U159" s="1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8"/>
    </row>
    <row r="160" spans="1:33" s="9" customFormat="1">
      <c r="A160" s="35" t="s">
        <v>78</v>
      </c>
      <c r="C160" s="16">
        <v>0</v>
      </c>
      <c r="D160" s="17">
        <v>0</v>
      </c>
      <c r="E160" s="16">
        <v>0</v>
      </c>
      <c r="F160" s="16">
        <v>0</v>
      </c>
      <c r="G160" s="16"/>
      <c r="H160" s="16"/>
      <c r="I160" s="16"/>
      <c r="J160" s="16"/>
      <c r="K160" s="16"/>
      <c r="L160" s="16"/>
      <c r="M160" s="16"/>
      <c r="N160" s="16"/>
      <c r="O160" s="17"/>
      <c r="Q160" s="28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8"/>
    </row>
    <row r="161" spans="1:33" s="20" customFormat="1">
      <c r="A161" s="35" t="s">
        <v>79</v>
      </c>
      <c r="B161" s="9"/>
      <c r="C161" s="16">
        <v>0</v>
      </c>
      <c r="D161" s="17">
        <v>0</v>
      </c>
      <c r="E161" s="16">
        <v>0</v>
      </c>
      <c r="F161" s="16">
        <v>0</v>
      </c>
      <c r="G161" s="16"/>
      <c r="H161" s="16"/>
      <c r="I161" s="16"/>
      <c r="J161" s="16"/>
      <c r="K161" s="16"/>
      <c r="L161" s="16"/>
      <c r="M161" s="16"/>
      <c r="N161" s="16"/>
      <c r="O161" s="17"/>
      <c r="P161" s="9"/>
      <c r="Q161" s="28"/>
      <c r="R161" s="2"/>
      <c r="S161" s="2"/>
      <c r="T161" s="2"/>
      <c r="U161" s="2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24"/>
    </row>
    <row r="162" spans="1:33" s="9" customFormat="1" ht="14.4" thickBot="1">
      <c r="A162" s="36" t="s">
        <v>12</v>
      </c>
      <c r="B162" s="37"/>
      <c r="C162" s="12">
        <f>IF(OR(C138="",C141="",C144="",C147="",C150="",C153="",C156=""),"",C138+C141+C144+C147+C150+C153+C156+C159)</f>
        <v>9590</v>
      </c>
      <c r="D162" s="13">
        <f t="shared" ref="D162:O162" si="44">IF(OR(D138="",D141="",D144="",D147="",D150="",D153="",D156=""),"",D138+D141+D144+D147+D150+D153+D156+D159)</f>
        <v>9090</v>
      </c>
      <c r="E162" s="12">
        <f t="shared" si="44"/>
        <v>8590</v>
      </c>
      <c r="F162" s="12">
        <f t="shared" si="44"/>
        <v>9060</v>
      </c>
      <c r="G162" s="12" t="str">
        <f t="shared" si="44"/>
        <v/>
      </c>
      <c r="H162" s="12" t="str">
        <f t="shared" si="44"/>
        <v/>
      </c>
      <c r="I162" s="12" t="str">
        <f t="shared" si="44"/>
        <v/>
      </c>
      <c r="J162" s="12" t="str">
        <f t="shared" si="44"/>
        <v/>
      </c>
      <c r="K162" s="12" t="str">
        <f t="shared" si="44"/>
        <v/>
      </c>
      <c r="L162" s="12" t="str">
        <f t="shared" si="44"/>
        <v/>
      </c>
      <c r="M162" s="12" t="str">
        <f t="shared" si="44"/>
        <v/>
      </c>
      <c r="N162" s="12" t="str">
        <f t="shared" si="44"/>
        <v/>
      </c>
      <c r="O162" s="12" t="str">
        <f t="shared" si="44"/>
        <v/>
      </c>
      <c r="Q162" s="28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8"/>
    </row>
    <row r="163" spans="1:33" s="9" customFormat="1">
      <c r="A163" s="38"/>
      <c r="B163" s="39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1"/>
      <c r="P163" s="42"/>
      <c r="Q163" s="43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8"/>
    </row>
    <row r="164" spans="1:33" s="20" customFormat="1">
      <c r="A164" s="9"/>
      <c r="B164" s="9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7"/>
      <c r="P164" s="16"/>
      <c r="Q164" s="18"/>
      <c r="R164" s="2"/>
      <c r="S164" s="2"/>
      <c r="T164" s="2"/>
      <c r="U164" s="2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24"/>
    </row>
    <row r="165" spans="1:33" s="9" customFormat="1"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7"/>
      <c r="P165" s="16"/>
      <c r="Q165" s="18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8"/>
    </row>
    <row r="166" spans="1:33" s="9" customFormat="1">
      <c r="C166" s="16"/>
      <c r="D166" s="16"/>
      <c r="E166" s="16"/>
      <c r="F166" s="16"/>
      <c r="G166" s="16"/>
      <c r="H166" s="16"/>
      <c r="I166" s="16"/>
      <c r="J166" s="16"/>
      <c r="K166" s="16"/>
      <c r="L166" s="12" t="s">
        <v>83</v>
      </c>
      <c r="M166" s="16"/>
      <c r="N166" s="16"/>
      <c r="O166" s="17"/>
      <c r="P166" s="16"/>
      <c r="Q166" s="18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8"/>
    </row>
    <row r="167" spans="1:33" s="9" customFormat="1">
      <c r="A167" s="20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7"/>
      <c r="P167" s="16"/>
      <c r="Q167" s="18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8"/>
    </row>
    <row r="168" spans="1:33" s="9" customFormat="1"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7"/>
      <c r="P168" s="16"/>
      <c r="Q168" s="18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8"/>
    </row>
    <row r="169" spans="1:33" s="9" customFormat="1"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7"/>
      <c r="P169" s="16"/>
      <c r="Q169" s="18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8"/>
    </row>
    <row r="170" spans="1:33" s="9" customFormat="1"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7"/>
      <c r="P170" s="16"/>
      <c r="Q170" s="18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8"/>
    </row>
    <row r="171" spans="1:33" s="9" customFormat="1"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7"/>
      <c r="P171" s="16"/>
      <c r="Q171" s="18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8"/>
    </row>
    <row r="172" spans="1:33" s="9" customFormat="1"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7"/>
      <c r="P172" s="16"/>
      <c r="Q172" s="18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8"/>
    </row>
  </sheetData>
  <mergeCells count="8">
    <mergeCell ref="A50:B50"/>
    <mergeCell ref="A53:B53"/>
    <mergeCell ref="A30:B30"/>
    <mergeCell ref="A39:B39"/>
    <mergeCell ref="A40:B40"/>
    <mergeCell ref="A41:B41"/>
    <mergeCell ref="A48:B48"/>
    <mergeCell ref="A49:B4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HVUUC 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Helmer</dc:creator>
  <cp:lastModifiedBy>Deborah Helmer</cp:lastModifiedBy>
  <cp:lastPrinted>2022-01-08T00:06:45Z</cp:lastPrinted>
  <dcterms:created xsi:type="dcterms:W3CDTF">2020-07-28T22:49:01Z</dcterms:created>
  <dcterms:modified xsi:type="dcterms:W3CDTF">2022-09-23T16:03:34Z</dcterms:modified>
</cp:coreProperties>
</file>